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355" windowHeight="7500" activeTab="1"/>
  </bookViews>
  <sheets>
    <sheet name="Versie info" sheetId="3" r:id="rId1"/>
    <sheet name="Vermogen" sheetId="1" r:id="rId2"/>
    <sheet name="Toelichting vermogenberekening" sheetId="2" r:id="rId3"/>
    <sheet name="Relatie vermogen en arbeid" sheetId="4" r:id="rId4"/>
  </sheets>
  <calcPr calcId="125725"/>
</workbook>
</file>

<file path=xl/calcChain.xml><?xml version="1.0" encoding="utf-8"?>
<calcChain xmlns="http://schemas.openxmlformats.org/spreadsheetml/2006/main">
  <c r="D21" i="4"/>
  <c r="I2" i="1"/>
  <c r="H2"/>
  <c r="J2"/>
  <c r="F2"/>
  <c r="K2" s="1"/>
  <c r="G2"/>
  <c r="E4"/>
  <c r="G4" s="1"/>
  <c r="E3"/>
  <c r="G3" s="1"/>
  <c r="H4" l="1"/>
  <c r="H3"/>
  <c r="Q3"/>
  <c r="Q2"/>
  <c r="Q4"/>
  <c r="Q5"/>
  <c r="M2"/>
  <c r="L2"/>
  <c r="F4"/>
  <c r="K4" s="1"/>
  <c r="F3"/>
  <c r="K3" s="1"/>
  <c r="E5"/>
  <c r="H5" s="1"/>
  <c r="M3" l="1"/>
  <c r="N3" s="1"/>
  <c r="O3" s="1"/>
  <c r="M4"/>
  <c r="N2"/>
  <c r="O2" s="1"/>
  <c r="G5"/>
  <c r="F5"/>
  <c r="E6"/>
  <c r="N4" l="1"/>
  <c r="O4" s="1"/>
  <c r="P4" s="1"/>
  <c r="K5"/>
  <c r="M5"/>
  <c r="H6"/>
  <c r="Q6"/>
  <c r="F6"/>
  <c r="G6"/>
  <c r="E7"/>
  <c r="P3"/>
  <c r="P2"/>
  <c r="E8"/>
  <c r="N5" l="1"/>
  <c r="K6"/>
  <c r="M6"/>
  <c r="H7"/>
  <c r="Q7"/>
  <c r="H8"/>
  <c r="Q8"/>
  <c r="F8"/>
  <c r="G8"/>
  <c r="G7"/>
  <c r="F7"/>
  <c r="E9"/>
  <c r="N6" l="1"/>
  <c r="O5"/>
  <c r="P5" s="1"/>
  <c r="K8"/>
  <c r="M8"/>
  <c r="K7"/>
  <c r="M7"/>
  <c r="H9"/>
  <c r="Q9"/>
  <c r="G9"/>
  <c r="F9"/>
  <c r="E10"/>
  <c r="N8" l="1"/>
  <c r="N7"/>
  <c r="O6"/>
  <c r="P6" s="1"/>
  <c r="K9"/>
  <c r="M9"/>
  <c r="H10"/>
  <c r="Q10"/>
  <c r="G10"/>
  <c r="F10"/>
  <c r="E11"/>
  <c r="N9" l="1"/>
  <c r="O8"/>
  <c r="P8" s="1"/>
  <c r="O7"/>
  <c r="P7" s="1"/>
  <c r="H11"/>
  <c r="Q11"/>
  <c r="K10"/>
  <c r="M10"/>
  <c r="G11"/>
  <c r="F11"/>
  <c r="E12"/>
  <c r="N10" l="1"/>
  <c r="O10" s="1"/>
  <c r="O9"/>
  <c r="P9" s="1"/>
  <c r="K11"/>
  <c r="M11"/>
  <c r="H12"/>
  <c r="Q12"/>
  <c r="G12"/>
  <c r="F12"/>
  <c r="E13"/>
  <c r="N11" l="1"/>
  <c r="P10"/>
  <c r="K12"/>
  <c r="M12"/>
  <c r="H13"/>
  <c r="Q13"/>
  <c r="F13"/>
  <c r="G13"/>
  <c r="E14"/>
  <c r="N12" l="1"/>
  <c r="O12" s="1"/>
  <c r="O11"/>
  <c r="P11" s="1"/>
  <c r="K13"/>
  <c r="M13"/>
  <c r="H14"/>
  <c r="Q14"/>
  <c r="G14"/>
  <c r="F14"/>
  <c r="E15"/>
  <c r="N13" l="1"/>
  <c r="O13" s="1"/>
  <c r="P12"/>
  <c r="K14"/>
  <c r="M14"/>
  <c r="H15"/>
  <c r="Q15"/>
  <c r="F15"/>
  <c r="G15"/>
  <c r="E16"/>
  <c r="N14" l="1"/>
  <c r="P13"/>
  <c r="K15"/>
  <c r="M15"/>
  <c r="H16"/>
  <c r="Q16"/>
  <c r="G16"/>
  <c r="F16"/>
  <c r="E17"/>
  <c r="N15" l="1"/>
  <c r="O15" s="1"/>
  <c r="O14"/>
  <c r="P14" s="1"/>
  <c r="K16"/>
  <c r="M16"/>
  <c r="H17"/>
  <c r="Q17"/>
  <c r="G17"/>
  <c r="F17"/>
  <c r="E18"/>
  <c r="N16" l="1"/>
  <c r="K17"/>
  <c r="M17"/>
  <c r="H18"/>
  <c r="Q18"/>
  <c r="G18"/>
  <c r="F18"/>
  <c r="P15"/>
  <c r="E19"/>
  <c r="N17" l="1"/>
  <c r="O16"/>
  <c r="P16" s="1"/>
  <c r="K18"/>
  <c r="M18"/>
  <c r="H19"/>
  <c r="Q19"/>
  <c r="G19"/>
  <c r="F19"/>
  <c r="E20"/>
  <c r="N18" l="1"/>
  <c r="O18" s="1"/>
  <c r="O17"/>
  <c r="P17" s="1"/>
  <c r="K19"/>
  <c r="M19"/>
  <c r="H20"/>
  <c r="Q20"/>
  <c r="G20"/>
  <c r="F20"/>
  <c r="E21"/>
  <c r="P18" l="1"/>
  <c r="N19"/>
  <c r="K20"/>
  <c r="M20"/>
  <c r="H21"/>
  <c r="Q21"/>
  <c r="G21"/>
  <c r="F21"/>
  <c r="E22"/>
  <c r="N20" l="1"/>
  <c r="O19"/>
  <c r="P19" s="1"/>
  <c r="K21"/>
  <c r="M21"/>
  <c r="H22"/>
  <c r="Q22"/>
  <c r="G22"/>
  <c r="F22"/>
  <c r="E23"/>
  <c r="N21" l="1"/>
  <c r="O20"/>
  <c r="P20" s="1"/>
  <c r="K22"/>
  <c r="M22"/>
  <c r="H23"/>
  <c r="Q23"/>
  <c r="F23"/>
  <c r="G23"/>
  <c r="E24"/>
  <c r="N22" l="1"/>
  <c r="O22" s="1"/>
  <c r="O21"/>
  <c r="P21" s="1"/>
  <c r="K23"/>
  <c r="M23"/>
  <c r="H24"/>
  <c r="Q24"/>
  <c r="G24"/>
  <c r="F24"/>
  <c r="E25"/>
  <c r="P22" l="1"/>
  <c r="N23"/>
  <c r="K24"/>
  <c r="M24"/>
  <c r="H25"/>
  <c r="Q25"/>
  <c r="G25"/>
  <c r="F25"/>
  <c r="E26"/>
  <c r="N24" l="1"/>
  <c r="O23"/>
  <c r="P23" s="1"/>
  <c r="K25"/>
  <c r="M25"/>
  <c r="H26"/>
  <c r="Q26"/>
  <c r="G26"/>
  <c r="F26"/>
  <c r="E27"/>
  <c r="N25" l="1"/>
  <c r="O24"/>
  <c r="P24" s="1"/>
  <c r="K26"/>
  <c r="M26"/>
  <c r="H27"/>
  <c r="Q27"/>
  <c r="G27"/>
  <c r="F27"/>
  <c r="E28"/>
  <c r="N26" l="1"/>
  <c r="O25"/>
  <c r="P25" s="1"/>
  <c r="K27"/>
  <c r="M27"/>
  <c r="H28"/>
  <c r="Q28"/>
  <c r="G28"/>
  <c r="F28"/>
  <c r="E29"/>
  <c r="N27" l="1"/>
  <c r="O26"/>
  <c r="P26" s="1"/>
  <c r="K28"/>
  <c r="M28"/>
  <c r="H29"/>
  <c r="Q29"/>
  <c r="F29"/>
  <c r="G29"/>
  <c r="E30"/>
  <c r="N28" l="1"/>
  <c r="O27"/>
  <c r="P27" s="1"/>
  <c r="K29"/>
  <c r="M29"/>
  <c r="H30"/>
  <c r="Q30"/>
  <c r="F30"/>
  <c r="G30"/>
  <c r="E31"/>
  <c r="O28" l="1"/>
  <c r="P28" s="1"/>
  <c r="N29"/>
  <c r="O29" s="1"/>
  <c r="K30"/>
  <c r="M30"/>
  <c r="H31"/>
  <c r="Q31"/>
  <c r="F31"/>
  <c r="G31"/>
  <c r="E32"/>
  <c r="N30" l="1"/>
  <c r="P29"/>
  <c r="K31"/>
  <c r="M31"/>
  <c r="H32"/>
  <c r="Q32"/>
  <c r="G32"/>
  <c r="F32"/>
  <c r="E33"/>
  <c r="N31" l="1"/>
  <c r="O30"/>
  <c r="P30" s="1"/>
  <c r="K32"/>
  <c r="M32"/>
  <c r="H33"/>
  <c r="Q33"/>
  <c r="G33"/>
  <c r="F33"/>
  <c r="E34"/>
  <c r="N32" l="1"/>
  <c r="O31"/>
  <c r="P31" s="1"/>
  <c r="K33"/>
  <c r="M33"/>
  <c r="H34"/>
  <c r="Q34"/>
  <c r="G34"/>
  <c r="F34"/>
  <c r="E35"/>
  <c r="N33" l="1"/>
  <c r="O32"/>
  <c r="P32" s="1"/>
  <c r="K34"/>
  <c r="M34"/>
  <c r="H35"/>
  <c r="Q35"/>
  <c r="G35"/>
  <c r="F35"/>
  <c r="E36"/>
  <c r="N34" l="1"/>
  <c r="O33"/>
  <c r="P33" s="1"/>
  <c r="K35"/>
  <c r="M35"/>
  <c r="H36"/>
  <c r="Q36"/>
  <c r="G36"/>
  <c r="F36"/>
  <c r="E37"/>
  <c r="N35" l="1"/>
  <c r="O35" s="1"/>
  <c r="O34"/>
  <c r="P34" s="1"/>
  <c r="K36"/>
  <c r="M36"/>
  <c r="H37"/>
  <c r="Q37"/>
  <c r="G37"/>
  <c r="F37"/>
  <c r="E38"/>
  <c r="N36" l="1"/>
  <c r="P35"/>
  <c r="K37"/>
  <c r="M37"/>
  <c r="H38"/>
  <c r="Q38"/>
  <c r="G38"/>
  <c r="F38"/>
  <c r="E39"/>
  <c r="N37" l="1"/>
  <c r="O37" s="1"/>
  <c r="O36"/>
  <c r="P36" s="1"/>
  <c r="K38"/>
  <c r="M38"/>
  <c r="H39"/>
  <c r="Q39"/>
  <c r="G39"/>
  <c r="F39"/>
  <c r="E40"/>
  <c r="N38" l="1"/>
  <c r="O38" s="1"/>
  <c r="P37"/>
  <c r="K39"/>
  <c r="M39"/>
  <c r="H40"/>
  <c r="Q40"/>
  <c r="F40"/>
  <c r="G40"/>
  <c r="E41"/>
  <c r="N39" l="1"/>
  <c r="P38"/>
  <c r="K40"/>
  <c r="M40"/>
  <c r="H41"/>
  <c r="Q41"/>
  <c r="G41"/>
  <c r="F41"/>
  <c r="E42"/>
  <c r="N40" l="1"/>
  <c r="O39"/>
  <c r="P39" s="1"/>
  <c r="K41"/>
  <c r="M41"/>
  <c r="H42"/>
  <c r="Q42"/>
  <c r="G42"/>
  <c r="F42"/>
  <c r="N41" l="1"/>
  <c r="O41" s="1"/>
  <c r="O40"/>
  <c r="P40" s="1"/>
  <c r="K42"/>
  <c r="M42"/>
  <c r="N42" l="1"/>
  <c r="P41"/>
  <c r="O42" l="1"/>
  <c r="P42" s="1"/>
</calcChain>
</file>

<file path=xl/sharedStrings.xml><?xml version="1.0" encoding="utf-8"?>
<sst xmlns="http://schemas.openxmlformats.org/spreadsheetml/2006/main" count="156" uniqueCount="154">
  <si>
    <t>Massa fiets</t>
  </si>
  <si>
    <t>Massa fietser</t>
  </si>
  <si>
    <t>kg</t>
  </si>
  <si>
    <t>Parameter</t>
  </si>
  <si>
    <t>Waarde</t>
  </si>
  <si>
    <t>Eenheid</t>
  </si>
  <si>
    <t>(dimensieloos)</t>
  </si>
  <si>
    <t>%</t>
  </si>
  <si>
    <t>hellingspercentage (h)</t>
  </si>
  <si>
    <t>p</t>
  </si>
  <si>
    <t>q</t>
  </si>
  <si>
    <t>discriminant</t>
  </si>
  <si>
    <t>Wat is vermogen (P)? Dat is kracht (F) maal snelheid (v): P = F x v.</t>
  </si>
  <si>
    <r>
      <t>Kracht is massa (m (in kg)) maal versnelling (a, in m/s</t>
    </r>
    <r>
      <rPr>
        <sz val="11"/>
        <color rgb="FF1F497D"/>
        <rFont val="Cambria"/>
        <family val="1"/>
      </rPr>
      <t>²</t>
    </r>
    <r>
      <rPr>
        <sz val="11"/>
        <color rgb="FF1F497D"/>
        <rFont val="Calibri"/>
        <family val="2"/>
      </rPr>
      <t>): F = m x a</t>
    </r>
  </si>
  <si>
    <t>Let op: F en a zijn vectoriële grootheden, d.w.z. ze hebben niet alleen een grootte maar ook een richting (dat wordt verderop van belang).</t>
  </si>
  <si>
    <t>Ik ga ervan uit dat de fietser een constante snelheid v (m/s) aanhoudt, en dus niet versnelt of vertraagt. Dat betekent dat de versnelling die op de fietser+fiets werkt, nul is (a = 0). Kortom:</t>
  </si>
  <si>
    <r>
      <t>De kracht die een fietser (F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>) dus moet ontwikkelen om een constante snelheid v aan te houden is de som van de zwaartekracht (F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>), rolweerstand (F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>) en luchtweerstand (F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>).</t>
    </r>
  </si>
  <si>
    <t>De kracht die de fietser moet leveren is dan:</t>
  </si>
  <si>
    <t>Dat betekent dat het vermogen wat de fietser moet leveren bij een constante snelheid v gelijk is aan:</t>
  </si>
  <si>
    <r>
      <t>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x v + F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v + F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x v, </t>
    </r>
  </si>
  <si>
    <t xml:space="preserve">wat ik afkort tot: </t>
  </si>
  <si>
    <r>
      <t>P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. </t>
    </r>
  </si>
  <si>
    <r>
      <t>Hieronder ga ik dieper in op de berekening van P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>, 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en P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>.</t>
    </r>
  </si>
  <si>
    <t>N.B.: ik neem heel wat dingen niet mee, zoals:</t>
  </si>
  <si>
    <r>
      <t>Klimvermogen (</t>
    </r>
    <r>
      <rPr>
        <sz val="11"/>
        <color rgb="FF1F497D"/>
        <rFont val="Calibri"/>
        <family val="2"/>
      </rPr>
      <t>P</t>
    </r>
    <r>
      <rPr>
        <vertAlign val="subscript"/>
        <sz val="11"/>
        <color rgb="FF1F497D"/>
        <rFont val="Calibri"/>
        <family val="2"/>
      </rPr>
      <t>zw</t>
    </r>
    <r>
      <rPr>
        <u/>
        <sz val="11"/>
        <color rgb="FF1F497D"/>
        <rFont val="Calibri"/>
        <family val="2"/>
      </rPr>
      <t>)</t>
    </r>
    <r>
      <rPr>
        <sz val="11"/>
        <color rgb="FF1F497D"/>
        <rFont val="Calibri"/>
        <family val="2"/>
      </rPr>
      <t>:</t>
    </r>
  </si>
  <si>
    <t>De kracht die de fietser moet overwinnen t.g.v. een helling is de kracht die op die fietser werkt evenwijdig aan het oppervlak waarover hij/zij fietst. Dus op basis van het plaatje betekent dat</t>
  </si>
  <si>
    <r>
      <t>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= m x g x sin</t>
    </r>
    <r>
      <rPr>
        <sz val="11"/>
        <color rgb="FF1F497D"/>
        <rFont val="Cambria"/>
        <family val="1"/>
      </rPr>
      <t>θ</t>
    </r>
    <r>
      <rPr>
        <sz val="11"/>
        <color rgb="FF1F497D"/>
        <rFont val="Calibri"/>
        <family val="2"/>
      </rPr>
      <t>, waarbij:</t>
    </r>
  </si>
  <si>
    <t>m = massa fietser + fiets,</t>
  </si>
  <si>
    <r>
      <t>g = zwaartekrachtsversnelling (9.82 m/s</t>
    </r>
    <r>
      <rPr>
        <sz val="11"/>
        <color rgb="FF1F497D"/>
        <rFont val="Cambria"/>
        <family val="1"/>
      </rPr>
      <t>²</t>
    </r>
    <r>
      <rPr>
        <sz val="11"/>
        <color rgb="FF1F497D"/>
        <rFont val="Calibri"/>
        <family val="2"/>
      </rPr>
      <t>)</t>
    </r>
  </si>
  <si>
    <r>
      <t>θ</t>
    </r>
    <r>
      <rPr>
        <sz val="11"/>
        <color rgb="FF1F497D"/>
        <rFont val="Calibri"/>
        <family val="2"/>
      </rPr>
      <t xml:space="preserve"> = hellingshoek in radialen.</t>
    </r>
  </si>
  <si>
    <r>
      <t>Voor een voorwerp in rust op een helling wordt 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opgeheven door de statische wrijvingskracht (f in bovenstaande tekening). </t>
    </r>
  </si>
  <si>
    <r>
      <t>P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is dus: m x g x sin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>x v</t>
    </r>
  </si>
  <si>
    <r>
      <t>Rolweerstand (P</t>
    </r>
    <r>
      <rPr>
        <u/>
        <vertAlign val="subscript"/>
        <sz val="11"/>
        <color rgb="FF1F497D"/>
        <rFont val="Calibri"/>
        <family val="2"/>
      </rPr>
      <t>rol</t>
    </r>
    <r>
      <rPr>
        <u/>
        <sz val="11"/>
        <color rgb="FF1F497D"/>
        <rFont val="Calibri"/>
        <family val="2"/>
      </rPr>
      <t>)</t>
    </r>
    <r>
      <rPr>
        <sz val="11"/>
        <color rgb="FF1F497D"/>
        <rFont val="Calibri"/>
        <family val="2"/>
      </rPr>
      <t>:</t>
    </r>
  </si>
  <si>
    <r>
      <t>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= F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v</t>
    </r>
  </si>
  <si>
    <r>
      <t>F</t>
    </r>
    <r>
      <rPr>
        <vertAlign val="subscript"/>
        <sz val="11"/>
        <color rgb="FF1F497D"/>
        <rFont val="Calibri"/>
        <family val="2"/>
      </rPr>
      <t xml:space="preserve">rol </t>
    </r>
    <r>
      <rPr>
        <sz val="11"/>
        <color rgb="FF1F497D"/>
        <rFont val="Calibri"/>
        <family val="2"/>
      </rPr>
      <t>is de wrijvingscoëfficiënt (C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) maal de normaalkracht (N). </t>
    </r>
  </si>
  <si>
    <t>De normaalkracht is de reactiekracht van de zwaartekracht (eerste wet van Newton: actie = -reactie)  en werkt dus loodrecht op het oppervlak in tegengestelde richting van de zwaartekracht.</t>
  </si>
  <si>
    <t>Dus:</t>
  </si>
  <si>
    <r>
      <t>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= 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x cos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>x v</t>
    </r>
  </si>
  <si>
    <r>
      <t>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is afhankelijk van de luchtdruk van de band, het profiel van de band, de vervormbaarheid van de band, de staat van het wegdek. Op basis van fietsica.be kunnen we concluderen dat 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in de orde van 0.007 ligt (dit is een dimensieloos getal).</t>
    </r>
  </si>
  <si>
    <r>
      <t>Luchtweerstand (P</t>
    </r>
    <r>
      <rPr>
        <u/>
        <vertAlign val="subscript"/>
        <sz val="11"/>
        <color rgb="FF1F497D"/>
        <rFont val="Calibri"/>
        <family val="2"/>
      </rPr>
      <t>lucht</t>
    </r>
    <r>
      <rPr>
        <u/>
        <sz val="11"/>
        <color rgb="FF1F497D"/>
        <rFont val="Calibri"/>
        <family val="2"/>
      </rPr>
      <t>)</t>
    </r>
    <r>
      <rPr>
        <sz val="11"/>
        <color rgb="FF1F497D"/>
        <rFont val="Calibri"/>
        <family val="2"/>
      </rPr>
      <t>:</t>
    </r>
  </si>
  <si>
    <r>
      <t>P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= F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x v = (0.5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>²</t>
    </r>
    <r>
      <rPr>
        <sz val="11"/>
        <color rgb="FF1F497D"/>
        <rFont val="Calibri"/>
        <family val="2"/>
      </rPr>
      <t xml:space="preserve"> ) x v = 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 xml:space="preserve">³, </t>
    </r>
  </si>
  <si>
    <t>waarbij:</t>
  </si>
  <si>
    <r>
      <t>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= luchtweerstandcoëfficiënt is die afhankelijk is van de vorm van het object. </t>
    </r>
  </si>
  <si>
    <r>
      <t>A = het frontaal oppervlak van het object. Op basis van fietsica.be kunnen we zeggen dit varieert van 0.36 tot 0.43 m</t>
    </r>
    <r>
      <rPr>
        <sz val="11"/>
        <color rgb="FF1F497D"/>
        <rFont val="Cambria"/>
        <family val="1"/>
      </rPr>
      <t>²</t>
    </r>
    <r>
      <rPr>
        <sz val="11"/>
        <color rgb="FF1F497D"/>
        <rFont val="Calibri"/>
        <family val="2"/>
      </rPr>
      <t>.</t>
    </r>
  </si>
  <si>
    <t>v = snelheid van het object.</t>
  </si>
  <si>
    <r>
      <t>ρ = soortelijke massa van het medium (= lucht) waarin het object (= fietser+fiets) zich beweegt, en dat is 1.2 kg/m</t>
    </r>
    <r>
      <rPr>
        <sz val="11"/>
        <color rgb="FF1F497D"/>
        <rFont val="Cambria"/>
        <family val="1"/>
      </rPr>
      <t>³</t>
    </r>
    <r>
      <rPr>
        <sz val="11"/>
        <color rgb="FF1F497D"/>
        <rFont val="Calibri"/>
        <family val="2"/>
      </rPr>
      <t xml:space="preserve"> (op zeeniveau bij kamertemperatuur).</t>
    </r>
  </si>
  <si>
    <r>
      <t>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(het zogenaamde effectieve frontaal oppervlak) kunnen we op basis van fietsica.be aanhouden op 0.3 tot 0.36 (m</t>
    </r>
    <r>
      <rPr>
        <sz val="11"/>
        <color rgb="FF1F497D"/>
        <rFont val="Cambria"/>
        <family val="1"/>
      </rPr>
      <t>²</t>
    </r>
    <r>
      <rPr>
        <sz val="11"/>
        <color rgb="FF1F497D"/>
        <rFont val="Calibri"/>
        <family val="2"/>
      </rPr>
      <t>), afhankelijk van de houding van de fietser.</t>
    </r>
  </si>
  <si>
    <t>Kortom:</t>
  </si>
  <si>
    <r>
      <t>P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 xml:space="preserve"> =  P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= m x g x sin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>x v</t>
    </r>
    <r>
      <rPr>
        <sz val="11"/>
        <color rgb="FF1F497D"/>
        <rFont val="Cambria"/>
        <family val="1"/>
      </rPr>
      <t xml:space="preserve">  +  </t>
    </r>
    <r>
      <rPr>
        <sz val="11"/>
        <color rgb="FF1F497D"/>
        <rFont val="Calibri"/>
        <family val="2"/>
      </rPr>
      <t>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x cos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 xml:space="preserve">x v </t>
    </r>
    <r>
      <rPr>
        <sz val="11"/>
        <color rgb="FF1F497D"/>
        <rFont val="Cambria"/>
        <family val="1"/>
      </rPr>
      <t xml:space="preserve"> +  </t>
    </r>
    <r>
      <rPr>
        <sz val="11"/>
        <color rgb="FF1F497D"/>
        <rFont val="Calibri"/>
        <family val="2"/>
      </rPr>
      <t>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>³</t>
    </r>
  </si>
  <si>
    <r>
      <t>Geen helling</t>
    </r>
    <r>
      <rPr>
        <sz val="11"/>
        <color rgb="FF1F497D"/>
        <rFont val="Calibri"/>
        <family val="2"/>
      </rPr>
      <t>:</t>
    </r>
  </si>
  <si>
    <r>
      <t xml:space="preserve">Als er geen helling is, is </t>
    </r>
    <r>
      <rPr>
        <sz val="11"/>
        <color rgb="FF1F497D"/>
        <rFont val="Cambria"/>
        <family val="1"/>
      </rPr>
      <t xml:space="preserve">θ = 0 </t>
    </r>
    <r>
      <rPr>
        <sz val="11"/>
        <color rgb="FF1F497D"/>
        <rFont val="Calibri"/>
        <family val="2"/>
      </rPr>
      <t>en dan vervalt de bovenstaande sinusterm (=0).  De cosinus van 0 graden is gelijk aan 1, kortom:</t>
    </r>
  </si>
  <si>
    <r>
      <t>    P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>   = 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+ 0.5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>³</t>
    </r>
  </si>
  <si>
    <t>Vul ik getallen in:</t>
  </si>
  <si>
    <t>m = massa fietser + fiets = 70 kg</t>
  </si>
  <si>
    <r>
      <t>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= 0.007</t>
    </r>
  </si>
  <si>
    <r>
      <t>g = 9.82 m/s</t>
    </r>
    <r>
      <rPr>
        <sz val="11"/>
        <color rgb="FF1F497D"/>
        <rFont val="Cambria"/>
        <family val="1"/>
      </rPr>
      <t>²</t>
    </r>
  </si>
  <si>
    <r>
      <t>ρ = soortelijke massa lucht = 1.2 kg/m</t>
    </r>
    <r>
      <rPr>
        <sz val="11"/>
        <color rgb="FF1F497D"/>
        <rFont val="Cambria"/>
        <family val="1"/>
      </rPr>
      <t>³</t>
    </r>
  </si>
  <si>
    <r>
      <t>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= 0.36 (toerfiets houding), </t>
    </r>
  </si>
  <si>
    <t>Dan geldt:</t>
  </si>
  <si>
    <r>
      <t>P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>   = 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x v + 0.5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 xml:space="preserve">³ = </t>
    </r>
    <r>
      <rPr>
        <sz val="11"/>
        <color rgb="FF1F497D"/>
        <rFont val="Calibri"/>
        <family val="2"/>
      </rPr>
      <t>4,8 x v + 0,216 x v</t>
    </r>
    <r>
      <rPr>
        <sz val="11"/>
        <color rgb="FF1F497D"/>
        <rFont val="Cambria"/>
        <family val="1"/>
      </rPr>
      <t xml:space="preserve">³ </t>
    </r>
  </si>
  <si>
    <r>
      <t>Wel een helling</t>
    </r>
    <r>
      <rPr>
        <sz val="11"/>
        <color rgb="FF1F497D"/>
        <rFont val="Calibri"/>
        <family val="2"/>
      </rPr>
      <t>:</t>
    </r>
  </si>
  <si>
    <t>De sinus en cosinus termen in de vergelijking gaan nu wel een (belangrijke) rol spelen.</t>
  </si>
  <si>
    <t>Echter even iets over de hellingshoek zeggen: in de formule is de hoek in graden of radialen.</t>
  </si>
  <si>
    <t>Echter wij als fietsers rekenen met een hellingspercentage. Een helling van 7% betekent 7 meter stijging bij een afgelegde afstand van 100 meter:</t>
  </si>
  <si>
    <t>Dan reduceert de vergelijking tot:</t>
  </si>
  <si>
    <r>
      <t>P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 xml:space="preserve"> =  P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+ P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= </t>
    </r>
  </si>
  <si>
    <r>
      <t>m x g x (h/100)</t>
    </r>
    <r>
      <rPr>
        <sz val="11"/>
        <color rgb="FF1F497D"/>
        <rFont val="Cambria"/>
        <family val="1"/>
      </rPr>
      <t xml:space="preserve"> </t>
    </r>
    <r>
      <rPr>
        <sz val="11"/>
        <color rgb="FF1F497D"/>
        <rFont val="Calibri"/>
        <family val="2"/>
      </rPr>
      <t>x v</t>
    </r>
    <r>
      <rPr>
        <sz val="11"/>
        <color rgb="FF1F497D"/>
        <rFont val="Cambria"/>
        <family val="1"/>
      </rPr>
      <t xml:space="preserve">  +  </t>
    </r>
    <r>
      <rPr>
        <sz val="11"/>
        <color rgb="FF1F497D"/>
        <rFont val="Calibri"/>
        <family val="2"/>
      </rPr>
      <t>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x v x </t>
    </r>
    <r>
      <rPr>
        <sz val="11"/>
        <color rgb="FF1F497D"/>
        <rFont val="Cambria"/>
        <family val="1"/>
      </rPr>
      <t>√{</t>
    </r>
    <r>
      <rPr>
        <sz val="11"/>
        <color rgb="FF1F497D"/>
        <rFont val="Calibri"/>
        <family val="2"/>
      </rPr>
      <t>(1 – (h/100)</t>
    </r>
    <r>
      <rPr>
        <vertAlign val="superscript"/>
        <sz val="11"/>
        <color rgb="FF1F497D"/>
        <rFont val="Calibri"/>
        <family val="2"/>
      </rPr>
      <t>2</t>
    </r>
    <r>
      <rPr>
        <sz val="11"/>
        <color rgb="FF1F497D"/>
        <rFont val="Calibri"/>
        <family val="2"/>
      </rPr>
      <t>}</t>
    </r>
    <r>
      <rPr>
        <sz val="11"/>
        <color rgb="FF1F497D"/>
        <rFont val="Cambria"/>
        <family val="1"/>
      </rPr>
      <t xml:space="preserve"> +  </t>
    </r>
    <r>
      <rPr>
        <sz val="11"/>
        <color rgb="FF1F497D"/>
        <rFont val="Calibri"/>
        <family val="2"/>
      </rPr>
      <t>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 x v</t>
    </r>
    <r>
      <rPr>
        <sz val="11"/>
        <color rgb="FF1F497D"/>
        <rFont val="Cambria"/>
        <family val="1"/>
      </rPr>
      <t>³</t>
    </r>
  </si>
  <si>
    <r>
      <t xml:space="preserve">Waarbij h de hellingshoek in </t>
    </r>
    <r>
      <rPr>
        <i/>
        <sz val="11"/>
        <color rgb="FF1F497D"/>
        <rFont val="Calibri"/>
        <family val="2"/>
      </rPr>
      <t>procenten</t>
    </r>
    <r>
      <rPr>
        <sz val="11"/>
        <color rgb="FF1F497D"/>
        <rFont val="Calibri"/>
        <family val="2"/>
      </rPr>
      <t xml:space="preserve"> is.</t>
    </r>
  </si>
  <si>
    <t>Als je dus het vermogen hebt berekend, moet je uit bovenstaande vergelijking de snelheid oplossen.</t>
  </si>
  <si>
    <r>
      <t>x is dus in ons geval v (de snelheid), die we willen oplossen uit de vergelijking bij een gegeven vermogen (P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 xml:space="preserve">). </t>
    </r>
  </si>
  <si>
    <r>
      <t>p komt dan overeen met:  [ m x g x (h/100) + C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x m x g x </t>
    </r>
    <r>
      <rPr>
        <sz val="11"/>
        <color rgb="FF1F497D"/>
        <rFont val="Cambria"/>
        <family val="1"/>
      </rPr>
      <t>√{</t>
    </r>
    <r>
      <rPr>
        <sz val="11"/>
        <color rgb="FF1F497D"/>
        <rFont val="Calibri"/>
        <family val="2"/>
      </rPr>
      <t>(1 – (h/100)</t>
    </r>
    <r>
      <rPr>
        <vertAlign val="superscript"/>
        <sz val="11"/>
        <color rgb="FF1F497D"/>
        <rFont val="Calibri"/>
        <family val="2"/>
      </rPr>
      <t>2</t>
    </r>
    <r>
      <rPr>
        <sz val="11"/>
        <color rgb="FF1F497D"/>
        <rFont val="Calibri"/>
        <family val="2"/>
      </rPr>
      <t>} ] / 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</t>
    </r>
  </si>
  <si>
    <r>
      <t>en q komt dan overeen met:  - P</t>
    </r>
    <r>
      <rPr>
        <vertAlign val="subscript"/>
        <sz val="11"/>
        <color rgb="FF1F497D"/>
        <rFont val="Calibri"/>
        <family val="2"/>
      </rPr>
      <t xml:space="preserve">voortstuwing </t>
    </r>
    <r>
      <rPr>
        <sz val="11"/>
        <color rgb="FF1F497D"/>
        <rFont val="Calibri"/>
        <family val="2"/>
      </rPr>
      <t>/ (0.5 x ρ x C</t>
    </r>
    <r>
      <rPr>
        <vertAlign val="subscript"/>
        <sz val="11"/>
        <color rgb="FF1F497D"/>
        <rFont val="Calibri"/>
        <family val="2"/>
      </rPr>
      <t>w</t>
    </r>
    <r>
      <rPr>
        <sz val="11"/>
        <color rgb="FF1F497D"/>
        <rFont val="Calibri"/>
        <family val="2"/>
      </rPr>
      <t xml:space="preserve"> x A)</t>
    </r>
  </si>
  <si>
    <t>Hieronder de oplossing voor de gereduceerde derdegraadsvergelijking (waarbij de tweedegraadsterm dus niet meedoet):</t>
  </si>
  <si>
    <t xml:space="preserve">Tja, dat is iets minder eenvoudig dan voor een tweedegraadsvergelijking. Maar ene wiskundige Cardano heeft een algemene oplossing voor derdegraadsvergelijkingen bedacht. </t>
  </si>
  <si>
    <r>
      <t xml:space="preserve">Hoe zit dat dan met  de cosinus term: cos 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 xml:space="preserve">bij kleine hoeken is nagenoeg gelijk aan 1. Kortom we kunnen nu aannemen dat de rolweerstand nauwelijks kleiner wordt op hellingen. </t>
    </r>
  </si>
  <si>
    <t>Zelfs bij een hellingshoek van 25%, komt de wortel uit 1 - h² uit op 0,964. Dus de hellingshoek doet iets, maar heel weinig met de wrijving. Maar laat ik ‘m toch maar even meenemen om fietsica.be te volgen.</t>
  </si>
  <si>
    <t>Hé, dat is interessant: het hellingspercentage (uitgedrukt in x op honderd) komt (alleen bij kleine hoeken (&lt;&lt; 1 radiaal)) overeen met de hoek in radialen. Kortom, de term sinθ mag vervangen worden door θ (maar alleen indien θ &lt;&lt; 1 radiaal is).</t>
  </si>
  <si>
    <r>
      <t xml:space="preserve">Kortom een hellingspercentage van 7% (0,07) komt overeen met een hellingshoek h (of  </t>
    </r>
    <r>
      <rPr>
        <sz val="11"/>
        <color rgb="FF1F497D"/>
        <rFont val="Cambria"/>
        <family val="1"/>
      </rPr>
      <t xml:space="preserve">θ </t>
    </r>
    <r>
      <rPr>
        <sz val="11"/>
        <color rgb="FF1F497D"/>
        <rFont val="Calibri"/>
        <family val="2"/>
      </rPr>
      <t xml:space="preserve">in een eerder plaatje) van 4 graden (want arcsin(h) = 4 graden). </t>
    </r>
  </si>
  <si>
    <t xml:space="preserve">Aangezien 180 graden overeenkomt met π radialen (pi is de halve omtrek van een cirkel, dus 180 graden), komt 4 graden overeen met 4*pi/180 = 0,07 radialen. </t>
  </si>
  <si>
    <t xml:space="preserve">Op fietsica hebben ze de cosinus term gereduceert tot de term: wortel uit 1 – h-kwadraat. Dit komt omdat cos(h) wordt afgeleid uit cos²h + sin²h = 1, dus cos(h) = wortel uit (1 - sin²h) en sin h is ongeveer h, dus wortel uit 1 - h². </t>
  </si>
  <si>
    <t>Duidelijk wordt dat de luchtweerstand al bij lage snelheden duidelijk de overhand krijgt (immers luchtweerstand is evenredig met de derde macht van de snelheid).</t>
  </si>
  <si>
    <r>
      <t>F = 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+ F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+ F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- F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 xml:space="preserve"> = m x a = 0.</t>
    </r>
  </si>
  <si>
    <r>
      <t>F</t>
    </r>
    <r>
      <rPr>
        <vertAlign val="subscript"/>
        <sz val="11"/>
        <color rgb="FF1F497D"/>
        <rFont val="Calibri"/>
        <family val="2"/>
      </rPr>
      <t>voortstuwing</t>
    </r>
    <r>
      <rPr>
        <sz val="11"/>
        <color rgb="FF1F497D"/>
        <rFont val="Calibri"/>
        <family val="2"/>
      </rPr>
      <t xml:space="preserve"> =  F</t>
    </r>
    <r>
      <rPr>
        <vertAlign val="subscript"/>
        <sz val="11"/>
        <color rgb="FF1F497D"/>
        <rFont val="Calibri"/>
        <family val="2"/>
      </rPr>
      <t>zw</t>
    </r>
    <r>
      <rPr>
        <sz val="11"/>
        <color rgb="FF1F497D"/>
        <rFont val="Calibri"/>
        <family val="2"/>
      </rPr>
      <t xml:space="preserve"> + F</t>
    </r>
    <r>
      <rPr>
        <vertAlign val="subscript"/>
        <sz val="11"/>
        <color rgb="FF1F497D"/>
        <rFont val="Calibri"/>
        <family val="2"/>
      </rPr>
      <t>rol</t>
    </r>
    <r>
      <rPr>
        <sz val="11"/>
        <color rgb="FF1F497D"/>
        <rFont val="Calibri"/>
        <family val="2"/>
      </rPr>
      <t xml:space="preserve"> + F</t>
    </r>
    <r>
      <rPr>
        <vertAlign val="subscript"/>
        <sz val="11"/>
        <color rgb="FF1F497D"/>
        <rFont val="Calibri"/>
        <family val="2"/>
      </rPr>
      <t>lucht</t>
    </r>
    <r>
      <rPr>
        <sz val="11"/>
        <color rgb="FF1F497D"/>
        <rFont val="Calibri"/>
        <family val="2"/>
      </rPr>
      <t xml:space="preserve"> </t>
    </r>
  </si>
  <si>
    <t>tegenwind (negatief: meewind)</t>
  </si>
  <si>
    <t>km/u</t>
  </si>
  <si>
    <r>
      <t>Mochten we rijwind ook in ogenschouw nemen, dan betekent het dat  Flucht x v = (0.5 x ρ x Cw x A x (v + v</t>
    </r>
    <r>
      <rPr>
        <b/>
        <vertAlign val="subscript"/>
        <sz val="11"/>
        <color rgb="FF1F497D"/>
        <rFont val="Calibri"/>
        <family val="2"/>
      </rPr>
      <t>wind</t>
    </r>
    <r>
      <rPr>
        <b/>
        <sz val="11"/>
        <color rgb="FF1F497D"/>
        <rFont val="Calibri"/>
        <family val="2"/>
      </rPr>
      <t>)² ) x v</t>
    </r>
  </si>
  <si>
    <t>Met tegenwind</t>
  </si>
  <si>
    <t>a</t>
  </si>
  <si>
    <t>b</t>
  </si>
  <si>
    <t>c</t>
  </si>
  <si>
    <t>Indien we de tegenwind meenemen dan moeten we een derdegraadsvergelijking oplossen:</t>
  </si>
  <si>
    <t>Snelheid (km/u) bij overeenkomstig vermogen op vlakke weg (kolom F), met hellings-percentage h (B8) en wind (B9)</t>
  </si>
  <si>
    <t>Vermogen als functie van de fiets snelheid (kolom E), bij gegeven wind en hellingshoek</t>
  </si>
  <si>
    <t>Te leveren vermogen (W) op het vlakke zonder wind</t>
  </si>
  <si>
    <t xml:space="preserve">fietssnelheid (km/u) </t>
  </si>
  <si>
    <t>Snelheidsverlies (kolom E minus kolom O) (km/u)</t>
  </si>
  <si>
    <t>Te leveren vermogen (W)
op het vlakke met wind (veld B9)</t>
  </si>
  <si>
    <t>Te leveren vermogen (W) met wind (veld B9) en helling (veld B8)</t>
  </si>
  <si>
    <r>
      <t>c = -2*P</t>
    </r>
    <r>
      <rPr>
        <vertAlign val="subscript"/>
        <sz val="11"/>
        <color theme="3"/>
        <rFont val="Calibri"/>
        <family val="2"/>
        <scheme val="minor"/>
      </rPr>
      <t xml:space="preserve">voortstuwing </t>
    </r>
    <r>
      <rPr>
        <sz val="11"/>
        <color theme="3"/>
        <rFont val="Calibri"/>
        <family val="2"/>
        <scheme val="minor"/>
      </rPr>
      <t>/ (ρ Cw A)</t>
    </r>
  </si>
  <si>
    <r>
      <t>b = [2mg(h/100) + 2C</t>
    </r>
    <r>
      <rPr>
        <vertAlign val="subscript"/>
        <sz val="11"/>
        <color theme="3"/>
        <rFont val="Calibri"/>
        <family val="2"/>
        <scheme val="minor"/>
      </rPr>
      <t xml:space="preserve">rol </t>
    </r>
    <r>
      <rPr>
        <sz val="11"/>
        <color theme="3"/>
        <rFont val="Calibri"/>
        <family val="2"/>
        <scheme val="minor"/>
      </rPr>
      <t>m g sqrt( 1 - (h/100)^2) + ρ C</t>
    </r>
    <r>
      <rPr>
        <vertAlign val="subscript"/>
        <sz val="11"/>
        <color theme="3"/>
        <rFont val="Calibri"/>
        <family val="2"/>
        <scheme val="minor"/>
      </rPr>
      <t xml:space="preserve">w </t>
    </r>
    <r>
      <rPr>
        <sz val="11"/>
        <color theme="3"/>
        <rFont val="Calibri"/>
        <family val="2"/>
        <scheme val="minor"/>
      </rPr>
      <t>A v</t>
    </r>
    <r>
      <rPr>
        <vertAlign val="superscript"/>
        <sz val="11"/>
        <color theme="3"/>
        <rFont val="Calibri"/>
        <family val="2"/>
        <scheme val="minor"/>
      </rPr>
      <t>2</t>
    </r>
    <r>
      <rPr>
        <vertAlign val="subscript"/>
        <sz val="11"/>
        <color theme="3"/>
        <rFont val="Calibri"/>
        <family val="2"/>
        <scheme val="minor"/>
      </rPr>
      <t>wind</t>
    </r>
    <r>
      <rPr>
        <sz val="11"/>
        <color theme="3"/>
        <rFont val="Calibri"/>
        <family val="2"/>
        <scheme val="minor"/>
      </rPr>
      <t xml:space="preserve"> ] / (ρ Cw A)</t>
    </r>
  </si>
  <si>
    <r>
      <t>a = 2 v</t>
    </r>
    <r>
      <rPr>
        <vertAlign val="subscript"/>
        <sz val="11"/>
        <color theme="3"/>
        <rFont val="Calibri"/>
        <family val="2"/>
        <scheme val="minor"/>
      </rPr>
      <t>wind</t>
    </r>
  </si>
  <si>
    <t>Dat betekent:</t>
  </si>
  <si>
    <t>v = y - (a/3)</t>
  </si>
  <si>
    <t>Stap 1: Vul de gegevens in in bovenstaande tabel (kolom B).</t>
  </si>
  <si>
    <t>En klaar.</t>
  </si>
  <si>
    <t xml:space="preserve">                  met tegenwind/meewind (veld B9),</t>
  </si>
  <si>
    <t xml:space="preserve">                  op een helling met stijgingspercentage uit veld B8</t>
  </si>
  <si>
    <t xml:space="preserve">                  en ingevulde helling en tegen/meewind.</t>
  </si>
  <si>
    <t xml:space="preserve">                  op het vlakke, zonder wind</t>
  </si>
  <si>
    <t xml:space="preserve">Kolom G geeft het vermogen aan bij gegeven fietssnelheid, </t>
  </si>
  <si>
    <t xml:space="preserve">                  op het vlakke, met tegenwind/meewind (veld B9)</t>
  </si>
  <si>
    <t>Kolom H geeft het vermogen aan bij gegeven fietssnelheid,</t>
  </si>
  <si>
    <t>Kolom E is de fietssnelheid</t>
  </si>
  <si>
    <t>Kolom O geeft de fietssnelheid weer bij het vermogen uit kolom F</t>
  </si>
  <si>
    <t>waarbij y volgt uit de hiervoor genoemde formule van Cardano.</t>
  </si>
  <si>
    <r>
      <t>met v</t>
    </r>
    <r>
      <rPr>
        <vertAlign val="subscript"/>
        <sz val="11"/>
        <color rgb="FF1F497D"/>
        <rFont val="Calibri"/>
        <family val="2"/>
      </rPr>
      <t>wind</t>
    </r>
    <r>
      <rPr>
        <sz val="11"/>
        <color rgb="FF1F497D"/>
        <rFont val="Calibri"/>
        <family val="2"/>
      </rPr>
      <t xml:space="preserve"> de windsnelheid, en v de snelheid van de fietser. Bij meewind komt er een minteken te staan bij v</t>
    </r>
    <r>
      <rPr>
        <vertAlign val="subscript"/>
        <sz val="11"/>
        <color rgb="FF1F497D"/>
        <rFont val="Calibri"/>
        <family val="2"/>
      </rPr>
      <t>wind</t>
    </r>
    <r>
      <rPr>
        <sz val="11"/>
        <color rgb="FF1F497D"/>
        <rFont val="Calibri"/>
        <family val="2"/>
      </rPr>
      <t>.</t>
    </r>
  </si>
  <si>
    <t xml:space="preserve">Kolom F geeft het vermogen aan bij gegeven fietssnelheid (kolom E), </t>
  </si>
  <si>
    <t>De essentie van de regel van Bernouilli voor een fietser is dat de afremmende kracht evenredig is met het kwadraat van de relatieve snelheid van de lucht tegenover de fietser.</t>
  </si>
  <si>
    <t>Een fietser die met snelheid v fietst, daarvoor geldt dat de relatieve snelheid van de lucht t.o.v. de fietser v is, oftewel: dat is hetzelfde als dat de fietser stil staat en de lucht met snelheid v stroomt (tegenwind).</t>
  </si>
  <si>
    <t xml:space="preserve">versie </t>
  </si>
  <si>
    <t>wijzigingen</t>
  </si>
  <si>
    <t>eerste opzet, berekent vermogen op vlakke, en berekent voor helling en bij een gegeven vermogen, de snelheid van een fietser uit.</t>
  </si>
  <si>
    <t>correctie op versie 2: snelheid werd niet correct berekend bij gegeven vermogen, indien ook windsnelheid in ogenschouw wordt genomen. 
Toelichting op enkele punten gecorrigeerd.</t>
  </si>
  <si>
    <t>de wrijving van ketting, trapas, lagers e.d.</t>
  </si>
  <si>
    <t>de efficiëntie van het trappen (traptechniek, ovale kettingblad of rond kettingblad).</t>
  </si>
  <si>
    <t>en danseuse een helling op klimmend, dan gaat er kracht in zijwaartse richting verloren.</t>
  </si>
  <si>
    <t>fietsen in een groep (heeft invloed op luchtweerstand).</t>
  </si>
  <si>
    <t>rijwind (tegenwind), maar die neem ik sinds versie 2 mee.</t>
  </si>
  <si>
    <t>windsnelheid wordt meegenomen in de snelheidsberekening bij gegeven vermogen.</t>
  </si>
  <si>
    <r>
      <t>V</t>
    </r>
    <r>
      <rPr>
        <vertAlign val="subscript"/>
        <sz val="11"/>
        <color rgb="FF1F497D"/>
        <rFont val="Calibri"/>
        <family val="2"/>
      </rPr>
      <t>wind</t>
    </r>
    <r>
      <rPr>
        <sz val="11"/>
        <color rgb="FF1F497D"/>
        <rFont val="Calibri"/>
        <family val="2"/>
      </rPr>
      <t xml:space="preserve"> is snelheid van de lucht zelf. Die windsnelheid (tegenwind) moet daarom bij de snelheid van de fietser worden opgeteld.</t>
    </r>
  </si>
  <si>
    <t>massatraagheidsmoment van de wielen (maar is alleen van invloed bij daadwerkelijk versnellen)</t>
  </si>
  <si>
    <t>effectief frontaal oppervlak (Cw x A)</t>
  </si>
  <si>
    <t>zwaartekrachtsversnelling (g)</t>
  </si>
  <si>
    <t>wrijvingscoëfficiënt  ( Crol 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</si>
  <si>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</si>
  <si>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</si>
  <si>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</si>
  <si>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soortelijke massa van lucht (ρ) bij 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en een luchtdruk van 1013 hPa</t>
    </r>
  </si>
  <si>
    <t>Uitbreiding van de toelichting (wet van Bernouilli) en informatie toegevoegd over de relatie tussen vermogen en arbeid.</t>
  </si>
  <si>
    <t xml:space="preserve">Vermogen is een natuurkundige grootheid voor de energie (arbeid) per tijdseenheid. De SI-eenheid voor vermogen is de watt. </t>
  </si>
  <si>
    <t xml:space="preserve">Het vermogen is gedefinieerd als de opgewekte of verbruikte hoeveelheid energie per tijdseenheid. </t>
  </si>
  <si>
    <t xml:space="preserve">Arbeid is in de natuurkunde een maat voor het werk dat gedaan wordt, of de inspanning die door een krachtbron geleverd wordt </t>
  </si>
  <si>
    <t xml:space="preserve">bij verplaatsing van een massa. Is de krachtbron een constante kracht F en wordt de massa verplaatst over een afstand Δx in de richting van de kracht, </t>
  </si>
  <si>
    <t>dan is de arbeid W het product van de kracht en de afgelegde weg:</t>
  </si>
  <si>
    <t>De eenheid van arbeid is de newton-meter (Nm), maar de joule (J), de eenheid van energie, mag ook gebruikt worden. Arbeid is immers een vorm van energie.</t>
  </si>
  <si>
    <t>1 calorie = 4,1868 joule = 1,163 mWh</t>
  </si>
  <si>
    <t>Stel je hebt berekend hoeveel vermogen het kost om op het vlakke zonder tegenwind een bepaalde snelheid te kunnen fietsen, zeg 200 W.</t>
  </si>
  <si>
    <t>Stel je wilt dit 2 uur volhouden, dan kost dit 200 W * 2 uur = 400 Wattuur (Wh) aan energie.</t>
  </si>
  <si>
    <t>Andere (niet SI-) eenheden voor arbeid of energie zijn de wattuur (Wh) en calorie.</t>
  </si>
  <si>
    <t>Tijdsduur dat dit vermogen geleverd wordt (minuten)</t>
  </si>
  <si>
    <t>Te verbruiken energie (kcal)</t>
  </si>
  <si>
    <t>Bereken via onderstaande calculator hoeveel energie je moet leveren bij een bepaald vermogen en tijdsduur:</t>
  </si>
  <si>
    <t>400 Wattuur komt overeen met 343,94 kcal (= 400 Wh / 1,163).</t>
  </si>
  <si>
    <t>Vermogen (W)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</si>
</sst>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F497D"/>
      <name val="Calibri"/>
      <family val="2"/>
    </font>
    <font>
      <sz val="11"/>
      <color rgb="FF1F497D"/>
      <name val="Cambria"/>
      <family val="1"/>
    </font>
    <font>
      <vertAlign val="subscript"/>
      <sz val="11"/>
      <color rgb="FF1F497D"/>
      <name val="Calibri"/>
      <family val="2"/>
    </font>
    <font>
      <u/>
      <sz val="11"/>
      <color rgb="FF1F497D"/>
      <name val="Calibri"/>
      <family val="2"/>
    </font>
    <font>
      <u/>
      <vertAlign val="subscript"/>
      <sz val="11"/>
      <color rgb="FF1F497D"/>
      <name val="Calibri"/>
      <family val="2"/>
    </font>
    <font>
      <vertAlign val="superscript"/>
      <sz val="11"/>
      <color rgb="FF1F497D"/>
      <name val="Calibri"/>
      <family val="2"/>
    </font>
    <font>
      <i/>
      <sz val="11"/>
      <color rgb="FF1F497D"/>
      <name val="Calibri"/>
      <family val="2"/>
    </font>
    <font>
      <sz val="11"/>
      <color theme="3"/>
      <name val="Calibri"/>
      <family val="2"/>
      <scheme val="minor"/>
    </font>
    <font>
      <b/>
      <sz val="11"/>
      <color rgb="FF1F497D"/>
      <name val="Calibri"/>
      <family val="2"/>
    </font>
    <font>
      <b/>
      <vertAlign val="subscript"/>
      <sz val="11"/>
      <color rgb="FF1F497D"/>
      <name val="Calibri"/>
      <family val="2"/>
    </font>
    <font>
      <vertAlign val="subscript"/>
      <sz val="11"/>
      <color theme="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1" applyBorder="1" applyAlignment="1" applyProtection="1"/>
    <xf numFmtId="0" fontId="2" fillId="0" borderId="1" xfId="1" applyFill="1" applyBorder="1" applyAlignment="1" applyProtection="1"/>
    <xf numFmtId="0" fontId="1" fillId="2" borderId="1" xfId="0" applyFont="1" applyFill="1" applyBorder="1" applyAlignment="1">
      <alignment horizontal="left" vertical="top" wrapText="1"/>
    </xf>
    <xf numFmtId="2" fontId="0" fillId="2" borderId="1" xfId="0" applyNumberFormat="1" applyFill="1" applyBorder="1"/>
    <xf numFmtId="0" fontId="1" fillId="3" borderId="1" xfId="0" applyFont="1" applyFill="1" applyBorder="1" applyAlignment="1">
      <alignment horizontal="left" vertical="top" wrapText="1"/>
    </xf>
    <xf numFmtId="2" fontId="0" fillId="3" borderId="1" xfId="0" applyNumberFormat="1" applyFill="1" applyBorder="1"/>
    <xf numFmtId="0" fontId="0" fillId="0" borderId="0" xfId="0" applyFill="1"/>
    <xf numFmtId="0" fontId="1" fillId="4" borderId="2" xfId="0" applyFont="1" applyFill="1" applyBorder="1" applyAlignment="1">
      <alignment horizontal="left" vertical="top" wrapText="1"/>
    </xf>
    <xf numFmtId="2" fontId="0" fillId="4" borderId="1" xfId="0" applyNumberFormat="1" applyFill="1" applyBorder="1"/>
    <xf numFmtId="0" fontId="3" fillId="0" borderId="0" xfId="0" applyFont="1"/>
    <xf numFmtId="0" fontId="6" fillId="0" borderId="0" xfId="0" applyFont="1"/>
    <xf numFmtId="0" fontId="4" fillId="0" borderId="0" xfId="0" applyFont="1"/>
    <xf numFmtId="0" fontId="2" fillId="0" borderId="0" xfId="1" applyAlignment="1" applyProtection="1"/>
    <xf numFmtId="0" fontId="10" fillId="0" borderId="0" xfId="0" applyFont="1"/>
    <xf numFmtId="0" fontId="3" fillId="0" borderId="0" xfId="0" applyNumberFormat="1" applyFont="1"/>
    <xf numFmtId="164" fontId="0" fillId="0" borderId="1" xfId="0" applyNumberFormat="1" applyFill="1" applyBorder="1"/>
    <xf numFmtId="0" fontId="11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3A52B.751518D0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cid:image003.jpg@01D3A5E9.85247B8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25</xdr:row>
      <xdr:rowOff>47625</xdr:rowOff>
    </xdr:from>
    <xdr:to>
      <xdr:col>7</xdr:col>
      <xdr:colOff>600075</xdr:colOff>
      <xdr:row>32</xdr:row>
      <xdr:rowOff>9525</xdr:rowOff>
    </xdr:to>
    <xdr:pic>
      <xdr:nvPicPr>
        <xdr:cNvPr id="2051" name="Afbeelding 1" descr="cid:image001.png@01D3A52B.751518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914650" y="4886325"/>
          <a:ext cx="1952625" cy="1333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266699</xdr:colOff>
      <xdr:row>90</xdr:row>
      <xdr:rowOff>104776</xdr:rowOff>
    </xdr:from>
    <xdr:to>
      <xdr:col>4</xdr:col>
      <xdr:colOff>542924</xdr:colOff>
      <xdr:row>101</xdr:row>
      <xdr:rowOff>119980</xdr:rowOff>
    </xdr:to>
    <xdr:pic>
      <xdr:nvPicPr>
        <xdr:cNvPr id="2050" name="Afbeelding 2" descr="cid:image003.jpg@01D3A5E9.85247B8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266699" y="17325976"/>
          <a:ext cx="2714625" cy="211070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133</xdr:row>
      <xdr:rowOff>114300</xdr:rowOff>
    </xdr:from>
    <xdr:to>
      <xdr:col>7</xdr:col>
      <xdr:colOff>390525</xdr:colOff>
      <xdr:row>146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" y="24593550"/>
          <a:ext cx="4591050" cy="2381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28575</xdr:colOff>
      <xdr:row>118</xdr:row>
      <xdr:rowOff>38100</xdr:rowOff>
    </xdr:from>
    <xdr:to>
      <xdr:col>6</xdr:col>
      <xdr:colOff>333375</xdr:colOff>
      <xdr:row>126</xdr:row>
      <xdr:rowOff>133350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21726525"/>
          <a:ext cx="3962400" cy="1619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</xdr:row>
      <xdr:rowOff>85725</xdr:rowOff>
    </xdr:from>
    <xdr:to>
      <xdr:col>2</xdr:col>
      <xdr:colOff>66675</xdr:colOff>
      <xdr:row>8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228725"/>
          <a:ext cx="1333500" cy="333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etsica.be/rollen.htm" TargetMode="External"/><Relationship Id="rId1" Type="http://schemas.openxmlformats.org/officeDocument/2006/relationships/hyperlink" Target="http://www.fietsica.be/frontaal_oppervlak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1" sqref="B11"/>
    </sheetView>
  </sheetViews>
  <sheetFormatPr defaultRowHeight="15"/>
  <cols>
    <col min="2" max="2" width="138.140625" customWidth="1"/>
  </cols>
  <sheetData>
    <row r="1" spans="1:2">
      <c r="A1" s="1" t="s">
        <v>119</v>
      </c>
      <c r="B1" s="1" t="s">
        <v>120</v>
      </c>
    </row>
    <row r="2" spans="1:2">
      <c r="A2" s="33">
        <v>1</v>
      </c>
      <c r="B2" s="1" t="s">
        <v>121</v>
      </c>
    </row>
    <row r="3" spans="1:2">
      <c r="A3" s="33">
        <v>2</v>
      </c>
      <c r="B3" s="1" t="s">
        <v>128</v>
      </c>
    </row>
    <row r="4" spans="1:2" ht="30">
      <c r="A4" s="33">
        <v>3</v>
      </c>
      <c r="B4" s="32" t="s">
        <v>122</v>
      </c>
    </row>
    <row r="5" spans="1:2">
      <c r="A5" s="33">
        <v>4</v>
      </c>
      <c r="B5" s="1" t="s">
        <v>138</v>
      </c>
    </row>
    <row r="6" spans="1:2">
      <c r="A6" s="31"/>
    </row>
    <row r="7" spans="1:2">
      <c r="A7" s="31"/>
    </row>
    <row r="8" spans="1:2">
      <c r="A8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B8" sqref="B8"/>
    </sheetView>
  </sheetViews>
  <sheetFormatPr defaultRowHeight="15"/>
  <cols>
    <col min="1" max="1" width="34.85546875" customWidth="1"/>
    <col min="3" max="3" width="16.42578125" customWidth="1"/>
    <col min="4" max="4" width="8.5703125" customWidth="1"/>
    <col min="5" max="5" width="12.85546875" customWidth="1"/>
    <col min="6" max="6" width="11.85546875" customWidth="1"/>
    <col min="7" max="7" width="13.5703125" customWidth="1"/>
    <col min="8" max="8" width="14.5703125" customWidth="1"/>
    <col min="9" max="9" width="6.85546875" hidden="1" customWidth="1"/>
    <col min="10" max="10" width="7.140625" hidden="1" customWidth="1"/>
    <col min="11" max="11" width="5.42578125" hidden="1" customWidth="1"/>
    <col min="12" max="12" width="7.28515625" hidden="1" customWidth="1"/>
    <col min="13" max="13" width="9.140625" hidden="1" customWidth="1"/>
    <col min="14" max="14" width="12.7109375" hidden="1" customWidth="1"/>
    <col min="15" max="15" width="21.7109375" customWidth="1"/>
    <col min="16" max="16" width="17" style="15" customWidth="1"/>
    <col min="17" max="17" width="15.140625" hidden="1" customWidth="1"/>
  </cols>
  <sheetData>
    <row r="1" spans="1:17" ht="91.5" customHeight="1">
      <c r="A1" s="5" t="s">
        <v>3</v>
      </c>
      <c r="B1" s="5" t="s">
        <v>4</v>
      </c>
      <c r="C1" s="5" t="s">
        <v>5</v>
      </c>
      <c r="D1" s="6"/>
      <c r="E1" s="13" t="s">
        <v>94</v>
      </c>
      <c r="F1" s="11" t="s">
        <v>93</v>
      </c>
      <c r="G1" s="11" t="s">
        <v>96</v>
      </c>
      <c r="H1" s="11" t="s">
        <v>97</v>
      </c>
      <c r="I1" s="27" t="s">
        <v>87</v>
      </c>
      <c r="J1" s="27" t="s">
        <v>88</v>
      </c>
      <c r="K1" s="27" t="s">
        <v>89</v>
      </c>
      <c r="L1" s="27" t="s">
        <v>9</v>
      </c>
      <c r="M1" s="27" t="s">
        <v>10</v>
      </c>
      <c r="N1" s="26" t="s">
        <v>11</v>
      </c>
      <c r="O1" s="28" t="s">
        <v>91</v>
      </c>
      <c r="P1" s="16" t="s">
        <v>95</v>
      </c>
      <c r="Q1" s="26" t="s">
        <v>92</v>
      </c>
    </row>
    <row r="2" spans="1:17">
      <c r="A2" s="1" t="s">
        <v>0</v>
      </c>
      <c r="B2" s="1">
        <v>15</v>
      </c>
      <c r="C2" s="7" t="s">
        <v>2</v>
      </c>
      <c r="D2" s="3"/>
      <c r="E2" s="14">
        <v>0</v>
      </c>
      <c r="F2" s="12">
        <f>0.5*B$5*B$4*(($E2/3.6)^2)*$E2/3.6 + B$7*(B$2+B$3)*B$6*($E2/3.6)</f>
        <v>0</v>
      </c>
      <c r="G2" s="12">
        <f>0.5*$B$5*$B$4*((($E2+$B$9)/3.6)^2)*$E2/3.6 + $B$7*($B$2+$B$3)*$B$6*($E2/3.6)</f>
        <v>0</v>
      </c>
      <c r="H2" s="12">
        <f>0.5*$B$5*$B$4*((($E2+$B$9)/3.6)^2)*($E2/3.6) + $B$7*($B$2+$B$3)*$B$6*($E2/3.6)*SQRT(1 - (0.01*$B$8)^2) + ($B$3+$B$2)*$B$6*0.01*$B$8*$E2/3.6</f>
        <v>0</v>
      </c>
      <c r="I2" s="1">
        <f>2*$B$9/3.6</f>
        <v>0</v>
      </c>
      <c r="J2" s="29">
        <f>($B$5*$B$4*(($B$9/3.6)^2) + 2*$B$7*($B$2+$B$3)*$B$6*SQRT(1 - ($B$8/100)^2) + 2*($B$3+$B$2)*$B$6*$B$8/100)/($B$5*$B$4)</f>
        <v>28.612500000000004</v>
      </c>
      <c r="K2" s="1">
        <f>-2*$F2/($B$5*$B$4)</f>
        <v>0</v>
      </c>
      <c r="L2" s="29">
        <f>$J$2-(($I$2^2)/3)</f>
        <v>28.612500000000004</v>
      </c>
      <c r="M2" s="1">
        <f>(2*($I$2)^3)/27 - ((1/3)*$I$2*$J$2) - 2*$F2/($B$5*$B$4)</f>
        <v>0</v>
      </c>
      <c r="N2" s="29">
        <f>SQRT(($M2^2)/4 +(L$2^3)/27)</f>
        <v>29.454511638446416</v>
      </c>
      <c r="O2" s="14">
        <f>(-$I$2/3 + (-0.5*$M2 + $N2)^(1/3) +  (-0.5*$M2 - $N2)^(1/3))*3.6</f>
        <v>0</v>
      </c>
      <c r="P2" s="17">
        <f t="shared" ref="P2:P42" si="0">E2-O2</f>
        <v>0</v>
      </c>
      <c r="Q2" s="30">
        <f>((E2/3.6)^3 + $I$2*(E2/3.6)^2 + $J$2*(E2/3.6))*0.5*$B$5*$B$4</f>
        <v>0</v>
      </c>
    </row>
    <row r="3" spans="1:17">
      <c r="A3" s="1" t="s">
        <v>1</v>
      </c>
      <c r="B3" s="1">
        <v>75</v>
      </c>
      <c r="C3" s="7" t="s">
        <v>2</v>
      </c>
      <c r="D3" s="3"/>
      <c r="E3" s="14">
        <f>E2+1</f>
        <v>1</v>
      </c>
      <c r="F3" s="12">
        <f t="shared" ref="F3:F42" si="1">0.5*B$5*B$4*(($E3/3.6)^2)*$E3/3.6 + B$7*(B$2+B$3)*B$6*($E3/3.6)</f>
        <v>1.7213796296296298</v>
      </c>
      <c r="G3" s="12">
        <f t="shared" ref="G3:G42" si="2">0.5*$B$5*$B$4*((($E3+$B$9)/3.6)^2)*$E3/3.6 + $B$7*($B$2+$B$3)*$B$6*($E3/3.6)</f>
        <v>1.7213796296296298</v>
      </c>
      <c r="H3" s="12">
        <f t="shared" ref="H3:H42" si="3">0.5*$B$5*$B$4*((($E3+$B$9)/3.6)^2)*($E3/3.6) + $B$7*($B$2+$B$3)*$B$6*($E3/3.6)*SQRT(1 - (0.01*$B$8)^2) + ($B$3+$B$2)*$B$6*0.01*$B$8*$E3/3.6</f>
        <v>1.7213796296296298</v>
      </c>
      <c r="I3" s="1"/>
      <c r="J3" s="1"/>
      <c r="K3" s="1">
        <f t="shared" ref="K3:K42" si="4">-2*$F3/($B$5*$B$4)</f>
        <v>-7.9693501371742119</v>
      </c>
      <c r="L3" s="1"/>
      <c r="M3" s="1">
        <f t="shared" ref="M3:M42" si="5">(2*($I$2)^3)/27 - ((1/3)*$I$2*$J$2) - 2*$F3/($B$5*$B$4)</f>
        <v>-7.9693501371742119</v>
      </c>
      <c r="N3" s="29">
        <f t="shared" ref="N3:N42" si="6">SQRT((M3^2)/4 +(L$2^3)/27)</f>
        <v>29.722817687116997</v>
      </c>
      <c r="O3" s="14">
        <f t="shared" ref="O3:O42" si="7">(-$I$2/3 + (-0.5*$M3 + $N3)^(1/3) +  (-0.5*$M3 - $N3)^(1/3))*3.6</f>
        <v>1.0000000000000013</v>
      </c>
      <c r="P3" s="17">
        <f t="shared" si="0"/>
        <v>0</v>
      </c>
      <c r="Q3" s="30">
        <f t="shared" ref="Q3:Q42" si="8">((E3/3.6)^3 + $I$2*(E3/3.6)^2 + $J$2*(E3/3.6))*0.5*$B$5*$B$4</f>
        <v>1.7213796296296298</v>
      </c>
    </row>
    <row r="4" spans="1:17" ht="17.25">
      <c r="A4" s="9" t="s">
        <v>131</v>
      </c>
      <c r="B4" s="1">
        <v>0.36</v>
      </c>
      <c r="C4" s="7" t="s">
        <v>134</v>
      </c>
      <c r="D4" s="3"/>
      <c r="E4" s="14">
        <f t="shared" ref="E4:E36" si="9">E3+1</f>
        <v>2</v>
      </c>
      <c r="F4" s="12">
        <f t="shared" si="1"/>
        <v>3.4705370370370376</v>
      </c>
      <c r="G4" s="12">
        <f t="shared" si="2"/>
        <v>3.4705370370370376</v>
      </c>
      <c r="H4" s="12">
        <f t="shared" si="3"/>
        <v>3.4705370370370376</v>
      </c>
      <c r="I4" s="1"/>
      <c r="J4" s="1"/>
      <c r="K4" s="1">
        <f t="shared" si="4"/>
        <v>-16.067301097393692</v>
      </c>
      <c r="L4" s="1"/>
      <c r="M4" s="1">
        <f t="shared" si="5"/>
        <v>-16.067301097393692</v>
      </c>
      <c r="N4" s="29">
        <f t="shared" si="6"/>
        <v>30.53044049793505</v>
      </c>
      <c r="O4" s="14">
        <f t="shared" si="7"/>
        <v>2.0000000000000009</v>
      </c>
      <c r="P4" s="17">
        <f t="shared" si="0"/>
        <v>0</v>
      </c>
      <c r="Q4" s="30">
        <f t="shared" si="8"/>
        <v>3.4705370370370372</v>
      </c>
    </row>
    <row r="5" spans="1:17" ht="17.25">
      <c r="A5" s="1" t="s">
        <v>137</v>
      </c>
      <c r="B5" s="1">
        <v>1.2</v>
      </c>
      <c r="C5" s="7" t="s">
        <v>135</v>
      </c>
      <c r="D5" s="3"/>
      <c r="E5" s="14">
        <f t="shared" si="9"/>
        <v>3</v>
      </c>
      <c r="F5" s="12">
        <f t="shared" si="1"/>
        <v>5.2752499999999998</v>
      </c>
      <c r="G5" s="12">
        <f t="shared" si="2"/>
        <v>5.2752499999999998</v>
      </c>
      <c r="H5" s="12">
        <f t="shared" si="3"/>
        <v>5.2752499999999998</v>
      </c>
      <c r="I5" s="1"/>
      <c r="J5" s="1"/>
      <c r="K5" s="1">
        <f t="shared" si="4"/>
        <v>-24.422453703703702</v>
      </c>
      <c r="L5" s="1"/>
      <c r="M5" s="1">
        <f t="shared" si="5"/>
        <v>-24.422453703703702</v>
      </c>
      <c r="N5" s="29">
        <f t="shared" si="6"/>
        <v>31.885456200072834</v>
      </c>
      <c r="O5" s="14">
        <f t="shared" si="7"/>
        <v>2.9999999999999973</v>
      </c>
      <c r="P5" s="17">
        <f t="shared" si="0"/>
        <v>0</v>
      </c>
      <c r="Q5" s="30">
        <f t="shared" si="8"/>
        <v>5.2752499999999989</v>
      </c>
    </row>
    <row r="6" spans="1:17" ht="17.25">
      <c r="A6" s="2" t="s">
        <v>132</v>
      </c>
      <c r="B6" s="2">
        <v>9.81</v>
      </c>
      <c r="C6" s="8" t="s">
        <v>136</v>
      </c>
      <c r="D6" s="4"/>
      <c r="E6" s="14">
        <f t="shared" si="9"/>
        <v>4</v>
      </c>
      <c r="F6" s="12">
        <f t="shared" si="1"/>
        <v>7.1632962962962976</v>
      </c>
      <c r="G6" s="12">
        <f t="shared" si="2"/>
        <v>7.1632962962962976</v>
      </c>
      <c r="H6" s="12">
        <f t="shared" si="3"/>
        <v>7.1632962962962976</v>
      </c>
      <c r="I6" s="1"/>
      <c r="J6" s="1"/>
      <c r="K6" s="1">
        <f t="shared" si="4"/>
        <v>-33.163408779149528</v>
      </c>
      <c r="L6" s="1"/>
      <c r="M6" s="1">
        <f t="shared" si="5"/>
        <v>-33.163408779149528</v>
      </c>
      <c r="N6" s="29">
        <f t="shared" si="6"/>
        <v>33.801200811844218</v>
      </c>
      <c r="O6" s="14">
        <f t="shared" si="7"/>
        <v>4.0000000000000018</v>
      </c>
      <c r="P6" s="17">
        <f t="shared" si="0"/>
        <v>0</v>
      </c>
      <c r="Q6" s="30">
        <f t="shared" si="8"/>
        <v>7.1632962962962976</v>
      </c>
    </row>
    <row r="7" spans="1:17">
      <c r="A7" s="10" t="s">
        <v>133</v>
      </c>
      <c r="B7" s="2">
        <v>7.0000000000000001E-3</v>
      </c>
      <c r="C7" s="8" t="s">
        <v>6</v>
      </c>
      <c r="D7" s="4"/>
      <c r="E7" s="14">
        <f t="shared" si="9"/>
        <v>5</v>
      </c>
      <c r="F7" s="12">
        <f t="shared" si="1"/>
        <v>9.1624537037037044</v>
      </c>
      <c r="G7" s="12">
        <f t="shared" si="2"/>
        <v>9.1624537037037044</v>
      </c>
      <c r="H7" s="12">
        <f t="shared" si="3"/>
        <v>9.1624537037037044</v>
      </c>
      <c r="I7" s="1"/>
      <c r="J7" s="1"/>
      <c r="K7" s="1">
        <f t="shared" si="4"/>
        <v>-42.41876714677641</v>
      </c>
      <c r="L7" s="1"/>
      <c r="M7" s="1">
        <f t="shared" si="5"/>
        <v>-42.41876714677641</v>
      </c>
      <c r="N7" s="29">
        <f t="shared" si="6"/>
        <v>36.296090800835351</v>
      </c>
      <c r="O7" s="14">
        <f t="shared" si="7"/>
        <v>5.0000000000000018</v>
      </c>
      <c r="P7" s="17">
        <f t="shared" si="0"/>
        <v>0</v>
      </c>
      <c r="Q7" s="30">
        <f t="shared" si="8"/>
        <v>9.1624537037037044</v>
      </c>
    </row>
    <row r="8" spans="1:17">
      <c r="A8" s="2" t="s">
        <v>8</v>
      </c>
      <c r="B8" s="2">
        <v>0</v>
      </c>
      <c r="C8" s="8" t="s">
        <v>7</v>
      </c>
      <c r="E8" s="14">
        <f t="shared" si="9"/>
        <v>6</v>
      </c>
      <c r="F8" s="12">
        <f t="shared" si="1"/>
        <v>11.3005</v>
      </c>
      <c r="G8" s="12">
        <f t="shared" si="2"/>
        <v>11.3005</v>
      </c>
      <c r="H8" s="12">
        <f t="shared" si="3"/>
        <v>11.3005</v>
      </c>
      <c r="I8" s="1"/>
      <c r="J8" s="1"/>
      <c r="K8" s="1">
        <f t="shared" si="4"/>
        <v>-52.317129629629626</v>
      </c>
      <c r="L8" s="1"/>
      <c r="M8" s="1">
        <f t="shared" si="5"/>
        <v>-52.317129629629626</v>
      </c>
      <c r="N8" s="29">
        <f t="shared" si="6"/>
        <v>39.39338483845026</v>
      </c>
      <c r="O8" s="14">
        <f t="shared" si="7"/>
        <v>5.9999999999999964</v>
      </c>
      <c r="P8" s="17">
        <f t="shared" si="0"/>
        <v>0</v>
      </c>
      <c r="Q8" s="30">
        <f t="shared" si="8"/>
        <v>11.3005</v>
      </c>
    </row>
    <row r="9" spans="1:17">
      <c r="A9" s="2" t="s">
        <v>83</v>
      </c>
      <c r="B9" s="24">
        <v>0</v>
      </c>
      <c r="C9" s="8" t="s">
        <v>84</v>
      </c>
      <c r="E9" s="14">
        <f t="shared" si="9"/>
        <v>7</v>
      </c>
      <c r="F9" s="12">
        <f t="shared" si="1"/>
        <v>13.605212962962963</v>
      </c>
      <c r="G9" s="12">
        <f t="shared" si="2"/>
        <v>13.605212962962963</v>
      </c>
      <c r="H9" s="12">
        <f t="shared" si="3"/>
        <v>13.605212962962963</v>
      </c>
      <c r="I9" s="1"/>
      <c r="J9" s="1"/>
      <c r="K9" s="1">
        <f t="shared" si="4"/>
        <v>-62.987097050754457</v>
      </c>
      <c r="L9" s="1"/>
      <c r="M9" s="1">
        <f t="shared" si="5"/>
        <v>-62.987097050754457</v>
      </c>
      <c r="N9" s="29">
        <f t="shared" si="6"/>
        <v>43.120898118889706</v>
      </c>
      <c r="O9" s="14">
        <f t="shared" si="7"/>
        <v>6.9999999999999991</v>
      </c>
      <c r="P9" s="17">
        <f t="shared" si="0"/>
        <v>0</v>
      </c>
      <c r="Q9" s="30">
        <f t="shared" si="8"/>
        <v>13.605212962962963</v>
      </c>
    </row>
    <row r="10" spans="1:17">
      <c r="E10" s="14">
        <f t="shared" si="9"/>
        <v>8</v>
      </c>
      <c r="F10" s="12">
        <f t="shared" si="1"/>
        <v>16.104370370370372</v>
      </c>
      <c r="G10" s="12">
        <f t="shared" si="2"/>
        <v>16.104370370370372</v>
      </c>
      <c r="H10" s="12">
        <f t="shared" si="3"/>
        <v>16.104370370370372</v>
      </c>
      <c r="I10" s="1"/>
      <c r="J10" s="1"/>
      <c r="K10" s="1">
        <f t="shared" si="4"/>
        <v>-74.557270233196164</v>
      </c>
      <c r="L10" s="1"/>
      <c r="M10" s="1">
        <f t="shared" si="5"/>
        <v>-74.557270233196164</v>
      </c>
      <c r="N10" s="29">
        <f t="shared" si="6"/>
        <v>47.510681872772935</v>
      </c>
      <c r="O10" s="14">
        <f t="shared" si="7"/>
        <v>8</v>
      </c>
      <c r="P10" s="17">
        <f t="shared" si="0"/>
        <v>0</v>
      </c>
      <c r="Q10" s="30">
        <f t="shared" si="8"/>
        <v>16.104370370370372</v>
      </c>
    </row>
    <row r="11" spans="1:17">
      <c r="E11" s="14">
        <f t="shared" si="9"/>
        <v>9</v>
      </c>
      <c r="F11" s="12">
        <f t="shared" si="1"/>
        <v>18.825750000000003</v>
      </c>
      <c r="G11" s="12">
        <f t="shared" si="2"/>
        <v>18.825750000000003</v>
      </c>
      <c r="H11" s="12">
        <f t="shared" si="3"/>
        <v>18.825750000000003</v>
      </c>
      <c r="I11" s="1"/>
      <c r="J11" s="1"/>
      <c r="K11" s="1">
        <f t="shared" si="4"/>
        <v>-87.156250000000014</v>
      </c>
      <c r="L11" s="1"/>
      <c r="M11" s="1">
        <f t="shared" si="5"/>
        <v>-87.156250000000014</v>
      </c>
      <c r="N11" s="29">
        <f t="shared" si="6"/>
        <v>52.598680918583895</v>
      </c>
      <c r="O11" s="14">
        <f t="shared" si="7"/>
        <v>9</v>
      </c>
      <c r="P11" s="17">
        <f t="shared" si="0"/>
        <v>0</v>
      </c>
      <c r="Q11" s="30">
        <f t="shared" si="8"/>
        <v>18.825750000000003</v>
      </c>
    </row>
    <row r="12" spans="1:17">
      <c r="A12" t="s">
        <v>103</v>
      </c>
      <c r="E12" s="14">
        <f t="shared" si="9"/>
        <v>10</v>
      </c>
      <c r="F12" s="12">
        <f t="shared" si="1"/>
        <v>21.79712962962963</v>
      </c>
      <c r="G12" s="12">
        <f t="shared" si="2"/>
        <v>21.79712962962963</v>
      </c>
      <c r="H12" s="12">
        <f t="shared" si="3"/>
        <v>21.79712962962963</v>
      </c>
      <c r="I12" s="1"/>
      <c r="J12" s="1"/>
      <c r="K12" s="1">
        <f t="shared" si="4"/>
        <v>-100.91263717421126</v>
      </c>
      <c r="L12" s="1"/>
      <c r="M12" s="1">
        <f t="shared" si="5"/>
        <v>-100.91263717421126</v>
      </c>
      <c r="N12" s="29">
        <f t="shared" si="6"/>
        <v>58.424381393583246</v>
      </c>
      <c r="O12" s="14">
        <f t="shared" si="7"/>
        <v>10.000000000000002</v>
      </c>
      <c r="P12" s="17">
        <f t="shared" si="0"/>
        <v>0</v>
      </c>
      <c r="Q12" s="30">
        <f t="shared" si="8"/>
        <v>21.79712962962963</v>
      </c>
    </row>
    <row r="13" spans="1:17">
      <c r="A13" t="s">
        <v>104</v>
      </c>
      <c r="E13" s="14">
        <f t="shared" si="9"/>
        <v>11</v>
      </c>
      <c r="F13" s="12">
        <f t="shared" si="1"/>
        <v>25.04628703703704</v>
      </c>
      <c r="G13" s="12">
        <f t="shared" si="2"/>
        <v>25.04628703703704</v>
      </c>
      <c r="H13" s="12">
        <f t="shared" si="3"/>
        <v>25.04628703703704</v>
      </c>
      <c r="I13" s="1"/>
      <c r="J13" s="1"/>
      <c r="K13" s="1">
        <f t="shared" si="4"/>
        <v>-115.95503257887519</v>
      </c>
      <c r="L13" s="1"/>
      <c r="M13" s="1">
        <f t="shared" si="5"/>
        <v>-115.95503257887519</v>
      </c>
      <c r="N13" s="29">
        <f t="shared" si="6"/>
        <v>65.03045940904444</v>
      </c>
      <c r="O13" s="14">
        <f t="shared" si="7"/>
        <v>11.000000000000004</v>
      </c>
      <c r="P13" s="17">
        <f t="shared" si="0"/>
        <v>0</v>
      </c>
      <c r="Q13" s="30">
        <f t="shared" si="8"/>
        <v>25.046287037037036</v>
      </c>
    </row>
    <row r="14" spans="1:17">
      <c r="A14" t="s">
        <v>112</v>
      </c>
      <c r="E14" s="14">
        <f t="shared" si="9"/>
        <v>12</v>
      </c>
      <c r="F14" s="12">
        <f t="shared" si="1"/>
        <v>28.600999999999999</v>
      </c>
      <c r="G14" s="12">
        <f t="shared" si="2"/>
        <v>28.600999999999999</v>
      </c>
      <c r="H14" s="12">
        <f t="shared" si="3"/>
        <v>28.600999999999996</v>
      </c>
      <c r="I14" s="1"/>
      <c r="J14" s="1"/>
      <c r="K14" s="1">
        <f t="shared" si="4"/>
        <v>-132.41203703703704</v>
      </c>
      <c r="L14" s="1"/>
      <c r="M14" s="1">
        <f t="shared" si="5"/>
        <v>-132.41203703703704</v>
      </c>
      <c r="N14" s="29">
        <f t="shared" si="6"/>
        <v>72.462439538934873</v>
      </c>
      <c r="O14" s="14">
        <f t="shared" si="7"/>
        <v>12</v>
      </c>
      <c r="P14" s="17">
        <f t="shared" si="0"/>
        <v>0</v>
      </c>
      <c r="Q14" s="30">
        <f t="shared" si="8"/>
        <v>28.600999999999996</v>
      </c>
    </row>
    <row r="15" spans="1:17">
      <c r="A15" t="s">
        <v>116</v>
      </c>
      <c r="E15" s="14">
        <f t="shared" si="9"/>
        <v>13</v>
      </c>
      <c r="F15" s="12">
        <f t="shared" si="1"/>
        <v>32.489046296296294</v>
      </c>
      <c r="G15" s="12">
        <f t="shared" si="2"/>
        <v>32.489046296296294</v>
      </c>
      <c r="H15" s="12">
        <f t="shared" si="3"/>
        <v>32.489046296296301</v>
      </c>
      <c r="I15" s="1"/>
      <c r="J15" s="1"/>
      <c r="K15" s="1">
        <f t="shared" si="4"/>
        <v>-150.41225137174212</v>
      </c>
      <c r="L15" s="1"/>
      <c r="M15" s="1">
        <f t="shared" si="5"/>
        <v>-150.41225137174212</v>
      </c>
      <c r="N15" s="29">
        <f t="shared" si="6"/>
        <v>80.768370025266762</v>
      </c>
      <c r="O15" s="14">
        <f t="shared" si="7"/>
        <v>12.999999999999995</v>
      </c>
      <c r="P15" s="17">
        <f t="shared" si="0"/>
        <v>0</v>
      </c>
      <c r="Q15" s="30">
        <f t="shared" si="8"/>
        <v>32.489046296296294</v>
      </c>
    </row>
    <row r="16" spans="1:17">
      <c r="A16" t="s">
        <v>108</v>
      </c>
      <c r="E16" s="14">
        <f>E15+1</f>
        <v>14</v>
      </c>
      <c r="F16" s="12">
        <f t="shared" si="1"/>
        <v>36.738203703703704</v>
      </c>
      <c r="G16" s="12">
        <f t="shared" si="2"/>
        <v>36.738203703703704</v>
      </c>
      <c r="H16" s="12">
        <f t="shared" si="3"/>
        <v>36.738203703703704</v>
      </c>
      <c r="I16" s="1"/>
      <c r="J16" s="1"/>
      <c r="K16" s="1">
        <f t="shared" si="4"/>
        <v>-170.08427640603566</v>
      </c>
      <c r="L16" s="1"/>
      <c r="M16" s="1">
        <f t="shared" si="5"/>
        <v>-170.08427640603566</v>
      </c>
      <c r="N16" s="29">
        <f t="shared" si="6"/>
        <v>89.998519576716149</v>
      </c>
      <c r="O16" s="14">
        <f t="shared" si="7"/>
        <v>13.999999999999996</v>
      </c>
      <c r="P16" s="17">
        <f t="shared" si="0"/>
        <v>0</v>
      </c>
      <c r="Q16" s="30">
        <f t="shared" si="8"/>
        <v>36.738203703703697</v>
      </c>
    </row>
    <row r="17" spans="1:17">
      <c r="A17" t="s">
        <v>109</v>
      </c>
      <c r="E17" s="14">
        <f t="shared" si="9"/>
        <v>15</v>
      </c>
      <c r="F17" s="12">
        <f t="shared" si="1"/>
        <v>41.376250000000006</v>
      </c>
      <c r="G17" s="12">
        <f t="shared" si="2"/>
        <v>41.376250000000006</v>
      </c>
      <c r="H17" s="12">
        <f t="shared" si="3"/>
        <v>41.376250000000013</v>
      </c>
      <c r="I17" s="1"/>
      <c r="J17" s="1"/>
      <c r="K17" s="1">
        <f t="shared" si="4"/>
        <v>-191.55671296296299</v>
      </c>
      <c r="L17" s="1"/>
      <c r="M17" s="1">
        <f t="shared" si="5"/>
        <v>-191.55671296296299</v>
      </c>
      <c r="N17" s="29">
        <f t="shared" si="6"/>
        <v>100.20509880317032</v>
      </c>
      <c r="O17" s="14">
        <f t="shared" si="7"/>
        <v>14.999999999999998</v>
      </c>
      <c r="P17" s="17">
        <f t="shared" si="0"/>
        <v>0</v>
      </c>
      <c r="Q17" s="30">
        <f t="shared" si="8"/>
        <v>41.376249999999999</v>
      </c>
    </row>
    <row r="18" spans="1:17">
      <c r="A18" t="s">
        <v>110</v>
      </c>
      <c r="E18" s="14">
        <f t="shared" si="9"/>
        <v>16</v>
      </c>
      <c r="F18" s="12">
        <f t="shared" si="1"/>
        <v>46.430962962962965</v>
      </c>
      <c r="G18" s="12">
        <f t="shared" si="2"/>
        <v>46.430962962962965</v>
      </c>
      <c r="H18" s="12">
        <f t="shared" si="3"/>
        <v>46.430962962962973</v>
      </c>
      <c r="I18" s="1"/>
      <c r="J18" s="1"/>
      <c r="K18" s="1">
        <f t="shared" si="4"/>
        <v>-214.95816186556928</v>
      </c>
      <c r="L18" s="1"/>
      <c r="M18" s="1">
        <f t="shared" si="5"/>
        <v>-214.95816186556928</v>
      </c>
      <c r="N18" s="29">
        <f t="shared" si="6"/>
        <v>111.44200776195414</v>
      </c>
      <c r="O18" s="14">
        <f t="shared" si="7"/>
        <v>15.999999999999995</v>
      </c>
      <c r="P18" s="17">
        <f t="shared" si="0"/>
        <v>0</v>
      </c>
      <c r="Q18" s="30">
        <f t="shared" si="8"/>
        <v>46.430962962962973</v>
      </c>
    </row>
    <row r="19" spans="1:17">
      <c r="A19" t="s">
        <v>111</v>
      </c>
      <c r="E19" s="14">
        <f t="shared" si="9"/>
        <v>17</v>
      </c>
      <c r="F19" s="12">
        <f t="shared" si="1"/>
        <v>51.930120370370375</v>
      </c>
      <c r="G19" s="12">
        <f t="shared" si="2"/>
        <v>51.930120370370375</v>
      </c>
      <c r="H19" s="12">
        <f t="shared" si="3"/>
        <v>51.930120370370375</v>
      </c>
      <c r="I19" s="1"/>
      <c r="J19" s="1"/>
      <c r="K19" s="1">
        <f t="shared" si="4"/>
        <v>-240.41722393689989</v>
      </c>
      <c r="L19" s="1"/>
      <c r="M19" s="1">
        <f t="shared" si="5"/>
        <v>-240.41722393689989</v>
      </c>
      <c r="N19" s="29">
        <f t="shared" si="6"/>
        <v>123.76460983350913</v>
      </c>
      <c r="O19" s="14">
        <f t="shared" si="7"/>
        <v>16.999999999999993</v>
      </c>
      <c r="P19" s="17">
        <f t="shared" si="0"/>
        <v>0</v>
      </c>
      <c r="Q19" s="30">
        <f t="shared" si="8"/>
        <v>51.930120370370368</v>
      </c>
    </row>
    <row r="20" spans="1:17">
      <c r="A20" t="s">
        <v>105</v>
      </c>
      <c r="E20" s="14">
        <f t="shared" si="9"/>
        <v>18</v>
      </c>
      <c r="F20" s="12">
        <f t="shared" si="1"/>
        <v>57.901500000000006</v>
      </c>
      <c r="G20" s="12">
        <f t="shared" si="2"/>
        <v>57.901500000000006</v>
      </c>
      <c r="H20" s="12">
        <f t="shared" si="3"/>
        <v>57.901500000000006</v>
      </c>
      <c r="I20" s="1"/>
      <c r="J20" s="1"/>
      <c r="K20" s="1">
        <f t="shared" si="4"/>
        <v>-268.06250000000006</v>
      </c>
      <c r="L20" s="1"/>
      <c r="M20" s="1">
        <f t="shared" si="5"/>
        <v>-268.06250000000006</v>
      </c>
      <c r="N20" s="29">
        <f t="shared" si="6"/>
        <v>137.22953119653906</v>
      </c>
      <c r="O20" s="14">
        <f t="shared" si="7"/>
        <v>17.999999999999993</v>
      </c>
      <c r="P20" s="17">
        <f t="shared" si="0"/>
        <v>0</v>
      </c>
      <c r="Q20" s="30">
        <f t="shared" si="8"/>
        <v>57.901499999999999</v>
      </c>
    </row>
    <row r="21" spans="1:17">
      <c r="A21" t="s">
        <v>106</v>
      </c>
      <c r="E21" s="14">
        <f t="shared" si="9"/>
        <v>19</v>
      </c>
      <c r="F21" s="12">
        <f t="shared" si="1"/>
        <v>64.372879629629637</v>
      </c>
      <c r="G21" s="12">
        <f t="shared" si="2"/>
        <v>64.372879629629637</v>
      </c>
      <c r="H21" s="12">
        <f t="shared" si="3"/>
        <v>64.372879629629637</v>
      </c>
      <c r="I21" s="1"/>
      <c r="J21" s="1"/>
      <c r="K21" s="1">
        <f t="shared" si="4"/>
        <v>-298.02259087791498</v>
      </c>
      <c r="L21" s="1"/>
      <c r="M21" s="1">
        <f t="shared" si="5"/>
        <v>-298.02259087791498</v>
      </c>
      <c r="N21" s="29">
        <f t="shared" si="6"/>
        <v>151.89448450900267</v>
      </c>
      <c r="O21" s="14">
        <f t="shared" si="7"/>
        <v>18.999999999999989</v>
      </c>
      <c r="P21" s="17">
        <f t="shared" si="0"/>
        <v>0</v>
      </c>
      <c r="Q21" s="30">
        <f t="shared" si="8"/>
        <v>64.372879629629622</v>
      </c>
    </row>
    <row r="22" spans="1:17">
      <c r="A22" t="s">
        <v>113</v>
      </c>
      <c r="E22" s="14">
        <f t="shared" si="9"/>
        <v>20</v>
      </c>
      <c r="F22" s="12">
        <f t="shared" si="1"/>
        <v>71.372037037037032</v>
      </c>
      <c r="G22" s="12">
        <f t="shared" si="2"/>
        <v>71.372037037037032</v>
      </c>
      <c r="H22" s="12">
        <f t="shared" si="3"/>
        <v>71.372037037037032</v>
      </c>
      <c r="I22" s="1"/>
      <c r="J22" s="1"/>
      <c r="K22" s="1">
        <f t="shared" si="4"/>
        <v>-330.42609739368999</v>
      </c>
      <c r="L22" s="1"/>
      <c r="M22" s="1">
        <f t="shared" si="5"/>
        <v>-330.42609739368999</v>
      </c>
      <c r="N22" s="29">
        <f t="shared" si="6"/>
        <v>167.81811498037229</v>
      </c>
      <c r="O22" s="14">
        <f t="shared" si="7"/>
        <v>19.999999999999993</v>
      </c>
      <c r="P22" s="17">
        <f t="shared" si="0"/>
        <v>0</v>
      </c>
      <c r="Q22" s="30">
        <f t="shared" si="8"/>
        <v>71.372037037037032</v>
      </c>
    </row>
    <row r="23" spans="1:17">
      <c r="A23" t="s">
        <v>107</v>
      </c>
      <c r="E23" s="14">
        <f t="shared" si="9"/>
        <v>21</v>
      </c>
      <c r="F23" s="12">
        <f t="shared" si="1"/>
        <v>78.926749999999998</v>
      </c>
      <c r="G23" s="12">
        <f t="shared" si="2"/>
        <v>78.926749999999998</v>
      </c>
      <c r="H23" s="12">
        <f t="shared" si="3"/>
        <v>78.926749999999998</v>
      </c>
      <c r="I23" s="1"/>
      <c r="J23" s="1"/>
      <c r="K23" s="1">
        <f t="shared" si="4"/>
        <v>-365.40162037037038</v>
      </c>
      <c r="L23" s="1"/>
      <c r="M23" s="1">
        <f t="shared" si="5"/>
        <v>-365.40162037037038</v>
      </c>
      <c r="N23" s="29">
        <f t="shared" si="6"/>
        <v>185.05986679499813</v>
      </c>
      <c r="O23" s="14">
        <f t="shared" si="7"/>
        <v>20.999999999999982</v>
      </c>
      <c r="P23" s="17">
        <f t="shared" si="0"/>
        <v>0</v>
      </c>
      <c r="Q23" s="30">
        <f t="shared" si="8"/>
        <v>78.926749999999984</v>
      </c>
    </row>
    <row r="24" spans="1:17">
      <c r="E24" s="14">
        <f t="shared" si="9"/>
        <v>22</v>
      </c>
      <c r="F24" s="12">
        <f t="shared" si="1"/>
        <v>87.064796296296294</v>
      </c>
      <c r="G24" s="12">
        <f t="shared" si="2"/>
        <v>87.064796296296294</v>
      </c>
      <c r="H24" s="12">
        <f t="shared" si="3"/>
        <v>87.064796296296294</v>
      </c>
      <c r="I24" s="1"/>
      <c r="J24" s="1"/>
      <c r="K24" s="1">
        <f t="shared" si="4"/>
        <v>-403.07776063100135</v>
      </c>
      <c r="L24" s="1"/>
      <c r="M24" s="1">
        <f t="shared" si="5"/>
        <v>-403.07776063100135</v>
      </c>
      <c r="N24" s="29">
        <f t="shared" si="6"/>
        <v>203.67986776970642</v>
      </c>
      <c r="O24" s="14">
        <f t="shared" si="7"/>
        <v>21.999999999999982</v>
      </c>
      <c r="P24" s="17">
        <f t="shared" si="0"/>
        <v>0</v>
      </c>
      <c r="Q24" s="30">
        <f t="shared" si="8"/>
        <v>87.064796296296294</v>
      </c>
    </row>
    <row r="25" spans="1:17">
      <c r="E25" s="14">
        <f t="shared" si="9"/>
        <v>23</v>
      </c>
      <c r="F25" s="12">
        <f t="shared" si="1"/>
        <v>95.813953703703703</v>
      </c>
      <c r="G25" s="12">
        <f t="shared" si="2"/>
        <v>95.813953703703703</v>
      </c>
      <c r="H25" s="12">
        <f t="shared" si="3"/>
        <v>95.813953703703703</v>
      </c>
      <c r="I25" s="1"/>
      <c r="J25" s="1"/>
      <c r="K25" s="1">
        <f t="shared" si="4"/>
        <v>-443.58311899862827</v>
      </c>
      <c r="L25" s="1"/>
      <c r="M25" s="1">
        <f t="shared" si="5"/>
        <v>-443.58311899862827</v>
      </c>
      <c r="N25" s="29">
        <f t="shared" si="6"/>
        <v>223.7388301591773</v>
      </c>
      <c r="O25" s="14">
        <f t="shared" si="7"/>
        <v>22.999999999999986</v>
      </c>
      <c r="P25" s="17">
        <f t="shared" si="0"/>
        <v>0</v>
      </c>
      <c r="Q25" s="30">
        <f t="shared" si="8"/>
        <v>95.813953703703703</v>
      </c>
    </row>
    <row r="26" spans="1:17">
      <c r="E26" s="14">
        <f t="shared" si="9"/>
        <v>24</v>
      </c>
      <c r="F26" s="12">
        <f t="shared" si="1"/>
        <v>105.20199999999998</v>
      </c>
      <c r="G26" s="12">
        <f t="shared" si="2"/>
        <v>105.20199999999998</v>
      </c>
      <c r="H26" s="12">
        <f t="shared" si="3"/>
        <v>105.20199999999997</v>
      </c>
      <c r="I26" s="1"/>
      <c r="J26" s="1"/>
      <c r="K26" s="1">
        <f t="shared" si="4"/>
        <v>-487.04629629629625</v>
      </c>
      <c r="L26" s="1"/>
      <c r="M26" s="1">
        <f t="shared" si="5"/>
        <v>-487.04629629629625</v>
      </c>
      <c r="N26" s="29">
        <f t="shared" si="6"/>
        <v>245.2979656251643</v>
      </c>
      <c r="O26" s="14">
        <f t="shared" si="7"/>
        <v>23.999999999999986</v>
      </c>
      <c r="P26" s="17">
        <f t="shared" si="0"/>
        <v>0</v>
      </c>
      <c r="Q26" s="30">
        <f t="shared" si="8"/>
        <v>105.20199999999997</v>
      </c>
    </row>
    <row r="27" spans="1:17">
      <c r="E27" s="14">
        <f t="shared" si="9"/>
        <v>25</v>
      </c>
      <c r="F27" s="12">
        <f t="shared" si="1"/>
        <v>115.25671296296295</v>
      </c>
      <c r="G27" s="12">
        <f t="shared" si="2"/>
        <v>115.25671296296295</v>
      </c>
      <c r="H27" s="12">
        <f t="shared" si="3"/>
        <v>115.25671296296298</v>
      </c>
      <c r="I27" s="1"/>
      <c r="J27" s="1"/>
      <c r="K27" s="1">
        <f t="shared" si="4"/>
        <v>-533.59589334705072</v>
      </c>
      <c r="L27" s="1"/>
      <c r="M27" s="1">
        <f t="shared" si="5"/>
        <v>-533.59589334705072</v>
      </c>
      <c r="N27" s="29">
        <f t="shared" si="6"/>
        <v>268.41891253238595</v>
      </c>
      <c r="O27" s="14">
        <f t="shared" si="7"/>
        <v>24.999999999999996</v>
      </c>
      <c r="P27" s="17">
        <f t="shared" si="0"/>
        <v>0</v>
      </c>
      <c r="Q27" s="30">
        <f t="shared" si="8"/>
        <v>115.25671296296296</v>
      </c>
    </row>
    <row r="28" spans="1:17">
      <c r="E28" s="14">
        <f t="shared" si="9"/>
        <v>26</v>
      </c>
      <c r="F28" s="12">
        <f t="shared" si="1"/>
        <v>126.00587037037036</v>
      </c>
      <c r="G28" s="12">
        <f t="shared" si="2"/>
        <v>126.00587037037036</v>
      </c>
      <c r="H28" s="12">
        <f t="shared" si="3"/>
        <v>126.00587037037037</v>
      </c>
      <c r="I28" s="1"/>
      <c r="J28" s="1"/>
      <c r="K28" s="1">
        <f t="shared" si="4"/>
        <v>-583.36051097393681</v>
      </c>
      <c r="L28" s="1"/>
      <c r="M28" s="1">
        <f t="shared" si="5"/>
        <v>-583.36051097393681</v>
      </c>
      <c r="N28" s="29">
        <f t="shared" si="6"/>
        <v>293.16367390384937</v>
      </c>
      <c r="O28" s="14">
        <f t="shared" si="7"/>
        <v>25.999999999999996</v>
      </c>
      <c r="P28" s="17">
        <f t="shared" si="0"/>
        <v>0</v>
      </c>
      <c r="Q28" s="30">
        <f t="shared" si="8"/>
        <v>126.00587037037037</v>
      </c>
    </row>
    <row r="29" spans="1:17">
      <c r="E29" s="14">
        <f t="shared" si="9"/>
        <v>27</v>
      </c>
      <c r="F29" s="12">
        <f t="shared" si="1"/>
        <v>137.47725</v>
      </c>
      <c r="G29" s="12">
        <f t="shared" si="2"/>
        <v>137.47725</v>
      </c>
      <c r="H29" s="12">
        <f t="shared" si="3"/>
        <v>137.47725</v>
      </c>
      <c r="I29" s="1"/>
      <c r="J29" s="1"/>
      <c r="K29" s="1">
        <f t="shared" si="4"/>
        <v>-636.46875</v>
      </c>
      <c r="L29" s="1"/>
      <c r="M29" s="1">
        <f t="shared" si="5"/>
        <v>-636.46875</v>
      </c>
      <c r="N29" s="29">
        <f t="shared" si="6"/>
        <v>319.59456454623881</v>
      </c>
      <c r="O29" s="14">
        <f t="shared" si="7"/>
        <v>26.999999999999975</v>
      </c>
      <c r="P29" s="17">
        <f t="shared" si="0"/>
        <v>0</v>
      </c>
      <c r="Q29" s="30">
        <f t="shared" si="8"/>
        <v>137.47724999999997</v>
      </c>
    </row>
    <row r="30" spans="1:17">
      <c r="E30" s="14">
        <f t="shared" si="9"/>
        <v>28</v>
      </c>
      <c r="F30" s="12">
        <f t="shared" si="1"/>
        <v>149.69862962962964</v>
      </c>
      <c r="G30" s="12">
        <f t="shared" si="2"/>
        <v>149.69862962962964</v>
      </c>
      <c r="H30" s="12">
        <f t="shared" si="3"/>
        <v>149.69862962962964</v>
      </c>
      <c r="I30" s="1"/>
      <c r="J30" s="1"/>
      <c r="K30" s="1">
        <f t="shared" si="4"/>
        <v>-693.04921124828536</v>
      </c>
      <c r="L30" s="1"/>
      <c r="M30" s="1">
        <f t="shared" si="5"/>
        <v>-693.04921124828536</v>
      </c>
      <c r="N30" s="29">
        <f t="shared" si="6"/>
        <v>347.77416603138738</v>
      </c>
      <c r="O30" s="14">
        <f t="shared" si="7"/>
        <v>28</v>
      </c>
      <c r="P30" s="17">
        <f t="shared" si="0"/>
        <v>0</v>
      </c>
      <c r="Q30" s="30">
        <f t="shared" si="8"/>
        <v>149.69862962962961</v>
      </c>
    </row>
    <row r="31" spans="1:17">
      <c r="E31" s="14">
        <f t="shared" si="9"/>
        <v>29</v>
      </c>
      <c r="F31" s="12">
        <f t="shared" si="1"/>
        <v>162.69778703703702</v>
      </c>
      <c r="G31" s="12">
        <f t="shared" si="2"/>
        <v>162.69778703703702</v>
      </c>
      <c r="H31" s="12">
        <f t="shared" si="3"/>
        <v>162.69778703703702</v>
      </c>
      <c r="I31" s="1"/>
      <c r="J31" s="1"/>
      <c r="K31" s="1">
        <f t="shared" si="4"/>
        <v>-753.23049554183808</v>
      </c>
      <c r="L31" s="1"/>
      <c r="M31" s="1">
        <f t="shared" si="5"/>
        <v>-753.23049554183808</v>
      </c>
      <c r="N31" s="29">
        <f t="shared" si="6"/>
        <v>377.7652883860693</v>
      </c>
      <c r="O31" s="14">
        <f t="shared" si="7"/>
        <v>29.000000000000007</v>
      </c>
      <c r="P31" s="17">
        <f t="shared" si="0"/>
        <v>0</v>
      </c>
      <c r="Q31" s="30">
        <f t="shared" si="8"/>
        <v>162.69778703703705</v>
      </c>
    </row>
    <row r="32" spans="1:17">
      <c r="E32" s="14">
        <f t="shared" si="9"/>
        <v>30</v>
      </c>
      <c r="F32" s="12">
        <f t="shared" si="1"/>
        <v>176.50250000000003</v>
      </c>
      <c r="G32" s="12">
        <f t="shared" si="2"/>
        <v>176.50250000000003</v>
      </c>
      <c r="H32" s="12">
        <f t="shared" si="3"/>
        <v>176.50250000000005</v>
      </c>
      <c r="I32" s="1"/>
      <c r="J32" s="1"/>
      <c r="K32" s="1">
        <f t="shared" si="4"/>
        <v>-817.14120370370381</v>
      </c>
      <c r="L32" s="1"/>
      <c r="M32" s="1">
        <f t="shared" si="5"/>
        <v>-817.14120370370381</v>
      </c>
      <c r="N32" s="29">
        <f t="shared" si="6"/>
        <v>409.630937495502</v>
      </c>
      <c r="O32" s="14">
        <f t="shared" si="7"/>
        <v>29.999999999999989</v>
      </c>
      <c r="P32" s="17">
        <f t="shared" si="0"/>
        <v>0</v>
      </c>
      <c r="Q32" s="30">
        <f t="shared" si="8"/>
        <v>176.50250000000003</v>
      </c>
    </row>
    <row r="33" spans="5:17">
      <c r="E33" s="14">
        <f t="shared" si="9"/>
        <v>31</v>
      </c>
      <c r="F33" s="12">
        <f t="shared" si="1"/>
        <v>191.14054629629629</v>
      </c>
      <c r="G33" s="12">
        <f t="shared" si="2"/>
        <v>191.14054629629629</v>
      </c>
      <c r="H33" s="12">
        <f t="shared" si="3"/>
        <v>191.14054629629629</v>
      </c>
      <c r="I33" s="1"/>
      <c r="J33" s="1"/>
      <c r="K33" s="1">
        <f t="shared" si="4"/>
        <v>-884.90993655692728</v>
      </c>
      <c r="L33" s="1"/>
      <c r="M33" s="1">
        <f t="shared" si="5"/>
        <v>-884.90993655692728</v>
      </c>
      <c r="N33" s="29">
        <f t="shared" si="6"/>
        <v>443.43428736415456</v>
      </c>
      <c r="O33" s="14">
        <f t="shared" si="7"/>
        <v>31.00000000000005</v>
      </c>
      <c r="P33" s="17">
        <f t="shared" si="0"/>
        <v>-4.9737991503207013E-14</v>
      </c>
      <c r="Q33" s="30">
        <f t="shared" si="8"/>
        <v>191.14054629629626</v>
      </c>
    </row>
    <row r="34" spans="5:17">
      <c r="E34" s="14">
        <f t="shared" si="9"/>
        <v>32</v>
      </c>
      <c r="F34" s="12">
        <f t="shared" si="1"/>
        <v>206.63970370370373</v>
      </c>
      <c r="G34" s="12">
        <f t="shared" si="2"/>
        <v>206.63970370370373</v>
      </c>
      <c r="H34" s="12">
        <f t="shared" si="3"/>
        <v>206.63970370370376</v>
      </c>
      <c r="I34" s="1"/>
      <c r="J34" s="1"/>
      <c r="K34" s="1">
        <f t="shared" si="4"/>
        <v>-956.66529492455436</v>
      </c>
      <c r="L34" s="1"/>
      <c r="M34" s="1">
        <f t="shared" si="5"/>
        <v>-956.66529492455436</v>
      </c>
      <c r="N34" s="29">
        <f t="shared" si="6"/>
        <v>479.23865650021446</v>
      </c>
      <c r="O34" s="14">
        <f t="shared" si="7"/>
        <v>31.99999999999995</v>
      </c>
      <c r="P34" s="17">
        <f t="shared" si="0"/>
        <v>0</v>
      </c>
      <c r="Q34" s="30">
        <f t="shared" si="8"/>
        <v>206.6397037037037</v>
      </c>
    </row>
    <row r="35" spans="5:17">
      <c r="E35" s="14">
        <f t="shared" si="9"/>
        <v>33</v>
      </c>
      <c r="F35" s="12">
        <f t="shared" si="1"/>
        <v>223.02774999999997</v>
      </c>
      <c r="G35" s="12">
        <f t="shared" si="2"/>
        <v>223.02774999999997</v>
      </c>
      <c r="H35" s="12">
        <f t="shared" si="3"/>
        <v>223.02774999999997</v>
      </c>
      <c r="I35" s="1"/>
      <c r="J35" s="1"/>
      <c r="K35" s="1">
        <f t="shared" si="4"/>
        <v>-1032.5358796296296</v>
      </c>
      <c r="L35" s="1"/>
      <c r="M35" s="1">
        <f t="shared" si="5"/>
        <v>-1032.5358796296296</v>
      </c>
      <c r="N35" s="29">
        <f t="shared" si="6"/>
        <v>517.10748779774269</v>
      </c>
      <c r="O35" s="14">
        <f t="shared" si="7"/>
        <v>32.999999999999972</v>
      </c>
      <c r="P35" s="17">
        <f t="shared" si="0"/>
        <v>0</v>
      </c>
      <c r="Q35" s="30">
        <f t="shared" si="8"/>
        <v>223.02774999999997</v>
      </c>
    </row>
    <row r="36" spans="5:17">
      <c r="E36" s="14">
        <f t="shared" si="9"/>
        <v>34</v>
      </c>
      <c r="F36" s="12">
        <f t="shared" si="1"/>
        <v>240.33246296296295</v>
      </c>
      <c r="G36" s="12">
        <f t="shared" si="2"/>
        <v>240.33246296296295</v>
      </c>
      <c r="H36" s="12">
        <f t="shared" si="3"/>
        <v>240.33246296296298</v>
      </c>
      <c r="I36" s="1"/>
      <c r="J36" s="1"/>
      <c r="K36" s="1">
        <f t="shared" si="4"/>
        <v>-1112.6502914951989</v>
      </c>
      <c r="L36" s="1"/>
      <c r="M36" s="1">
        <f t="shared" si="5"/>
        <v>-1112.6502914951989</v>
      </c>
      <c r="N36" s="29">
        <f t="shared" si="6"/>
        <v>557.10433138411975</v>
      </c>
      <c r="O36" s="14">
        <f t="shared" si="7"/>
        <v>34.000000000000028</v>
      </c>
      <c r="P36" s="17">
        <f t="shared" si="0"/>
        <v>0</v>
      </c>
      <c r="Q36" s="30">
        <f t="shared" si="8"/>
        <v>240.33246296296292</v>
      </c>
    </row>
    <row r="37" spans="5:17">
      <c r="E37" s="14">
        <f t="shared" ref="E37:E42" si="10">E36+1</f>
        <v>35</v>
      </c>
      <c r="F37" s="12">
        <f t="shared" si="1"/>
        <v>258.58162037037033</v>
      </c>
      <c r="G37" s="12">
        <f t="shared" si="2"/>
        <v>258.58162037037033</v>
      </c>
      <c r="H37" s="12">
        <f t="shared" si="3"/>
        <v>258.58162037037033</v>
      </c>
      <c r="I37" s="1"/>
      <c r="J37" s="1"/>
      <c r="K37" s="1">
        <f t="shared" si="4"/>
        <v>-1197.1371313443071</v>
      </c>
      <c r="L37" s="1"/>
      <c r="M37" s="1">
        <f t="shared" si="5"/>
        <v>-1197.1371313443071</v>
      </c>
      <c r="N37" s="29">
        <f t="shared" si="6"/>
        <v>599.29282998103565</v>
      </c>
      <c r="O37" s="14">
        <f t="shared" si="7"/>
        <v>35.000000000000107</v>
      </c>
      <c r="P37" s="17">
        <f t="shared" si="0"/>
        <v>-1.0658141036401503E-13</v>
      </c>
      <c r="Q37" s="30">
        <f t="shared" si="8"/>
        <v>258.58162037037033</v>
      </c>
    </row>
    <row r="38" spans="5:17">
      <c r="E38" s="14">
        <f t="shared" si="10"/>
        <v>36</v>
      </c>
      <c r="F38" s="12">
        <f t="shared" si="1"/>
        <v>277.803</v>
      </c>
      <c r="G38" s="12">
        <f t="shared" si="2"/>
        <v>277.803</v>
      </c>
      <c r="H38" s="12">
        <f t="shared" si="3"/>
        <v>277.803</v>
      </c>
      <c r="I38" s="1"/>
      <c r="J38" s="1"/>
      <c r="K38" s="1">
        <f t="shared" si="4"/>
        <v>-1286.125</v>
      </c>
      <c r="L38" s="1"/>
      <c r="M38" s="1">
        <f t="shared" si="5"/>
        <v>-1286.125</v>
      </c>
      <c r="N38" s="29">
        <f t="shared" si="6"/>
        <v>643.73670639641898</v>
      </c>
      <c r="O38" s="14">
        <f t="shared" si="7"/>
        <v>36.000000000000036</v>
      </c>
      <c r="P38" s="17">
        <f t="shared" si="0"/>
        <v>0</v>
      </c>
      <c r="Q38" s="30">
        <f t="shared" si="8"/>
        <v>277.803</v>
      </c>
    </row>
    <row r="39" spans="5:17">
      <c r="E39" s="14">
        <f t="shared" si="10"/>
        <v>37</v>
      </c>
      <c r="F39" s="12">
        <f t="shared" si="1"/>
        <v>298.02437962962955</v>
      </c>
      <c r="G39" s="12">
        <f t="shared" si="2"/>
        <v>298.02437962962955</v>
      </c>
      <c r="H39" s="12">
        <f t="shared" si="3"/>
        <v>298.02437962962955</v>
      </c>
      <c r="I39" s="1"/>
      <c r="J39" s="1"/>
      <c r="K39" s="1">
        <f t="shared" si="4"/>
        <v>-1379.742498285322</v>
      </c>
      <c r="L39" s="1"/>
      <c r="M39" s="1">
        <f t="shared" si="5"/>
        <v>-1379.742498285322</v>
      </c>
      <c r="N39" s="29">
        <f t="shared" si="6"/>
        <v>690.49975282364494</v>
      </c>
      <c r="O39" s="14">
        <f t="shared" si="7"/>
        <v>37.000000000000036</v>
      </c>
      <c r="P39" s="17">
        <f t="shared" si="0"/>
        <v>0</v>
      </c>
      <c r="Q39" s="30">
        <f t="shared" si="8"/>
        <v>298.02437962962955</v>
      </c>
    </row>
    <row r="40" spans="5:17">
      <c r="E40" s="14">
        <f t="shared" si="10"/>
        <v>38</v>
      </c>
      <c r="F40" s="12">
        <f t="shared" si="1"/>
        <v>319.27353703703704</v>
      </c>
      <c r="G40" s="12">
        <f t="shared" si="2"/>
        <v>319.27353703703704</v>
      </c>
      <c r="H40" s="12">
        <f t="shared" si="3"/>
        <v>319.27353703703704</v>
      </c>
      <c r="I40" s="1"/>
      <c r="J40" s="1"/>
      <c r="K40" s="1">
        <f t="shared" si="4"/>
        <v>-1478.1182270233196</v>
      </c>
      <c r="L40" s="1"/>
      <c r="M40" s="1">
        <f t="shared" si="5"/>
        <v>-1478.1182270233196</v>
      </c>
      <c r="N40" s="29">
        <f t="shared" si="6"/>
        <v>739.64582167446861</v>
      </c>
      <c r="O40" s="14">
        <f t="shared" si="7"/>
        <v>38.000000000000007</v>
      </c>
      <c r="P40" s="17">
        <f t="shared" si="0"/>
        <v>0</v>
      </c>
      <c r="Q40" s="30">
        <f t="shared" si="8"/>
        <v>319.27353703703699</v>
      </c>
    </row>
    <row r="41" spans="5:17">
      <c r="E41" s="14">
        <f t="shared" si="10"/>
        <v>39</v>
      </c>
      <c r="F41" s="12">
        <f t="shared" si="1"/>
        <v>341.57825000000008</v>
      </c>
      <c r="G41" s="12">
        <f t="shared" si="2"/>
        <v>341.57825000000008</v>
      </c>
      <c r="H41" s="12">
        <f t="shared" si="3"/>
        <v>341.57825000000008</v>
      </c>
      <c r="I41" s="1"/>
      <c r="J41" s="1"/>
      <c r="K41" s="1">
        <f t="shared" si="4"/>
        <v>-1581.3807870370374</v>
      </c>
      <c r="L41" s="1"/>
      <c r="M41" s="1">
        <f t="shared" si="5"/>
        <v>-1581.3807870370374</v>
      </c>
      <c r="N41" s="29">
        <f t="shared" si="6"/>
        <v>791.2388177145566</v>
      </c>
      <c r="O41" s="14">
        <f t="shared" si="7"/>
        <v>39.000000000000007</v>
      </c>
      <c r="P41" s="17">
        <f t="shared" si="0"/>
        <v>0</v>
      </c>
      <c r="Q41" s="30">
        <f t="shared" si="8"/>
        <v>341.57825000000008</v>
      </c>
    </row>
    <row r="42" spans="5:17">
      <c r="E42" s="14">
        <f t="shared" si="10"/>
        <v>40</v>
      </c>
      <c r="F42" s="12">
        <f t="shared" si="1"/>
        <v>364.96629629629626</v>
      </c>
      <c r="G42" s="12">
        <f t="shared" si="2"/>
        <v>364.96629629629626</v>
      </c>
      <c r="H42" s="12">
        <f t="shared" si="3"/>
        <v>364.96629629629626</v>
      </c>
      <c r="I42" s="1"/>
      <c r="J42" s="1"/>
      <c r="K42" s="1">
        <f t="shared" si="4"/>
        <v>-1689.6587791495197</v>
      </c>
      <c r="L42" s="1"/>
      <c r="M42" s="1">
        <f t="shared" si="5"/>
        <v>-1689.6587791495197</v>
      </c>
      <c r="N42" s="29">
        <f t="shared" si="6"/>
        <v>845.34269130638415</v>
      </c>
      <c r="O42" s="14">
        <f t="shared" si="7"/>
        <v>39.999999999999993</v>
      </c>
      <c r="P42" s="17">
        <f t="shared" si="0"/>
        <v>0</v>
      </c>
      <c r="Q42" s="30">
        <f t="shared" si="8"/>
        <v>364.96629629629626</v>
      </c>
    </row>
  </sheetData>
  <hyperlinks>
    <hyperlink ref="A4" r:id="rId1" display="effectief frontaal oppervlak"/>
    <hyperlink ref="A7" r:id="rId2" display="wrijvingscoëfficiënt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4"/>
  <sheetViews>
    <sheetView workbookViewId="0">
      <selection activeCell="E11" sqref="E11"/>
    </sheetView>
  </sheetViews>
  <sheetFormatPr defaultRowHeight="15"/>
  <sheetData>
    <row r="1" spans="1:1">
      <c r="A1" s="18" t="s">
        <v>12</v>
      </c>
    </row>
    <row r="2" spans="1:1">
      <c r="A2" s="18" t="s">
        <v>13</v>
      </c>
    </row>
    <row r="3" spans="1:1">
      <c r="A3" s="18" t="s">
        <v>14</v>
      </c>
    </row>
    <row r="4" spans="1:1">
      <c r="A4" s="18"/>
    </row>
    <row r="5" spans="1:1">
      <c r="A5" s="18" t="s">
        <v>15</v>
      </c>
    </row>
    <row r="6" spans="1:1" ht="18">
      <c r="A6" s="18" t="s">
        <v>81</v>
      </c>
    </row>
    <row r="7" spans="1:1" ht="18">
      <c r="A7" s="18" t="s">
        <v>16</v>
      </c>
    </row>
    <row r="8" spans="1:1">
      <c r="A8" s="18" t="s">
        <v>17</v>
      </c>
    </row>
    <row r="9" spans="1:1" ht="18">
      <c r="A9" s="18" t="s">
        <v>82</v>
      </c>
    </row>
    <row r="10" spans="1:1">
      <c r="A10" s="18" t="s">
        <v>18</v>
      </c>
    </row>
    <row r="11" spans="1:1" ht="18">
      <c r="A11" s="18" t="s">
        <v>19</v>
      </c>
    </row>
    <row r="12" spans="1:1">
      <c r="A12" s="18" t="s">
        <v>20</v>
      </c>
    </row>
    <row r="13" spans="1:1" ht="18">
      <c r="A13" s="18" t="s">
        <v>21</v>
      </c>
    </row>
    <row r="14" spans="1:1" ht="18">
      <c r="A14" s="18" t="s">
        <v>22</v>
      </c>
    </row>
    <row r="15" spans="1:1">
      <c r="A15" s="18"/>
    </row>
    <row r="16" spans="1:1">
      <c r="A16" s="18" t="s">
        <v>23</v>
      </c>
    </row>
    <row r="17" spans="1:1">
      <c r="A17" s="18" t="s">
        <v>123</v>
      </c>
    </row>
    <row r="18" spans="1:1">
      <c r="A18" s="18" t="s">
        <v>127</v>
      </c>
    </row>
    <row r="19" spans="1:1">
      <c r="A19" s="18" t="s">
        <v>124</v>
      </c>
    </row>
    <row r="20" spans="1:1">
      <c r="A20" s="18" t="s">
        <v>125</v>
      </c>
    </row>
    <row r="21" spans="1:1">
      <c r="A21" s="18" t="s">
        <v>126</v>
      </c>
    </row>
    <row r="22" spans="1:1">
      <c r="A22" s="18" t="s">
        <v>130</v>
      </c>
    </row>
    <row r="23" spans="1:1">
      <c r="A23" s="18"/>
    </row>
    <row r="24" spans="1:1" ht="18">
      <c r="A24" s="19" t="s">
        <v>24</v>
      </c>
    </row>
    <row r="25" spans="1:1">
      <c r="A25" s="18" t="s">
        <v>25</v>
      </c>
    </row>
    <row r="26" spans="1:1" ht="18">
      <c r="A26" s="18" t="s">
        <v>26</v>
      </c>
    </row>
    <row r="27" spans="1:1">
      <c r="A27" s="18" t="s">
        <v>27</v>
      </c>
    </row>
    <row r="28" spans="1:1">
      <c r="A28" s="18" t="s">
        <v>28</v>
      </c>
    </row>
    <row r="29" spans="1:1">
      <c r="A29" s="20" t="s">
        <v>29</v>
      </c>
    </row>
    <row r="30" spans="1:1">
      <c r="A30" s="18"/>
    </row>
    <row r="32" spans="1:1">
      <c r="A32" s="18"/>
    </row>
    <row r="33" spans="1:1" ht="18">
      <c r="A33" s="18" t="s">
        <v>30</v>
      </c>
    </row>
    <row r="34" spans="1:1">
      <c r="A34" s="18"/>
    </row>
    <row r="35" spans="1:1" ht="18">
      <c r="A35" s="18" t="s">
        <v>31</v>
      </c>
    </row>
    <row r="36" spans="1:1">
      <c r="A36" s="18"/>
    </row>
    <row r="37" spans="1:1" ht="18">
      <c r="A37" s="19" t="s">
        <v>32</v>
      </c>
    </row>
    <row r="38" spans="1:1" ht="18">
      <c r="A38" s="18" t="s">
        <v>33</v>
      </c>
    </row>
    <row r="39" spans="1:1" ht="18">
      <c r="A39" s="18" t="s">
        <v>34</v>
      </c>
    </row>
    <row r="40" spans="1:1">
      <c r="A40" s="18" t="s">
        <v>35</v>
      </c>
    </row>
    <row r="41" spans="1:1">
      <c r="A41" s="18" t="s">
        <v>36</v>
      </c>
    </row>
    <row r="42" spans="1:1">
      <c r="A42" s="18"/>
    </row>
    <row r="43" spans="1:1" ht="18">
      <c r="A43" s="18" t="s">
        <v>37</v>
      </c>
    </row>
    <row r="44" spans="1:1">
      <c r="A44" s="18"/>
    </row>
    <row r="45" spans="1:1" ht="18">
      <c r="A45" s="18" t="s">
        <v>38</v>
      </c>
    </row>
    <row r="46" spans="1:1">
      <c r="A46" s="18"/>
    </row>
    <row r="47" spans="1:1" ht="18">
      <c r="A47" s="19" t="s">
        <v>39</v>
      </c>
    </row>
    <row r="48" spans="1:1">
      <c r="A48" s="18" t="s">
        <v>117</v>
      </c>
    </row>
    <row r="49" spans="1:1">
      <c r="A49" s="18" t="s">
        <v>118</v>
      </c>
    </row>
    <row r="50" spans="1:1">
      <c r="A50" s="19"/>
    </row>
    <row r="51" spans="1:1" ht="18">
      <c r="A51" s="18" t="s">
        <v>40</v>
      </c>
    </row>
    <row r="52" spans="1:1">
      <c r="A52" s="18" t="s">
        <v>41</v>
      </c>
    </row>
    <row r="53" spans="1:1" ht="18">
      <c r="A53" s="18" t="s">
        <v>42</v>
      </c>
    </row>
    <row r="54" spans="1:1">
      <c r="A54" s="18" t="s">
        <v>43</v>
      </c>
    </row>
    <row r="55" spans="1:1">
      <c r="A55" s="18" t="s">
        <v>44</v>
      </c>
    </row>
    <row r="56" spans="1:1">
      <c r="A56" s="18" t="s">
        <v>45</v>
      </c>
    </row>
    <row r="57" spans="1:1" ht="18">
      <c r="A57" s="18" t="s">
        <v>46</v>
      </c>
    </row>
    <row r="58" spans="1:1">
      <c r="A58" s="18"/>
    </row>
    <row r="59" spans="1:1">
      <c r="A59" s="18" t="s">
        <v>47</v>
      </c>
    </row>
    <row r="60" spans="1:1">
      <c r="A60" s="18"/>
    </row>
    <row r="61" spans="1:1" ht="18">
      <c r="A61" s="18" t="s">
        <v>48</v>
      </c>
    </row>
    <row r="62" spans="1:1">
      <c r="A62" s="18"/>
    </row>
    <row r="63" spans="1:1" ht="18">
      <c r="A63" s="25" t="s">
        <v>85</v>
      </c>
    </row>
    <row r="64" spans="1:1" ht="18">
      <c r="A64" s="18" t="s">
        <v>115</v>
      </c>
    </row>
    <row r="65" spans="1:1" ht="18">
      <c r="A65" s="18" t="s">
        <v>129</v>
      </c>
    </row>
    <row r="66" spans="1:1">
      <c r="A66" s="18"/>
    </row>
    <row r="67" spans="1:1">
      <c r="A67" s="19" t="s">
        <v>49</v>
      </c>
    </row>
    <row r="68" spans="1:1">
      <c r="A68" s="18" t="s">
        <v>50</v>
      </c>
    </row>
    <row r="69" spans="1:1">
      <c r="A69" s="18"/>
    </row>
    <row r="70" spans="1:1" ht="18">
      <c r="A70" s="18" t="s">
        <v>51</v>
      </c>
    </row>
    <row r="71" spans="1:1">
      <c r="A71" s="20"/>
    </row>
    <row r="72" spans="1:1">
      <c r="A72" s="18" t="s">
        <v>52</v>
      </c>
    </row>
    <row r="73" spans="1:1">
      <c r="A73" s="18" t="s">
        <v>53</v>
      </c>
    </row>
    <row r="74" spans="1:1" ht="18">
      <c r="A74" s="18" t="s">
        <v>54</v>
      </c>
    </row>
    <row r="75" spans="1:1">
      <c r="A75" s="18" t="s">
        <v>55</v>
      </c>
    </row>
    <row r="76" spans="1:1">
      <c r="A76" s="18" t="s">
        <v>56</v>
      </c>
    </row>
    <row r="77" spans="1:1" ht="18">
      <c r="A77" s="18" t="s">
        <v>57</v>
      </c>
    </row>
    <row r="78" spans="1:1">
      <c r="A78" s="18" t="s">
        <v>58</v>
      </c>
    </row>
    <row r="79" spans="1:1">
      <c r="A79" s="18"/>
    </row>
    <row r="80" spans="1:1" ht="18">
      <c r="A80" s="18" t="s">
        <v>59</v>
      </c>
    </row>
    <row r="81" spans="1:1">
      <c r="A81" s="18"/>
    </row>
    <row r="82" spans="1:1">
      <c r="A82" s="18" t="s">
        <v>80</v>
      </c>
    </row>
    <row r="83" spans="1:1">
      <c r="A83" s="18"/>
    </row>
    <row r="84" spans="1:1">
      <c r="A84" s="19" t="s">
        <v>60</v>
      </c>
    </row>
    <row r="85" spans="1:1">
      <c r="A85" s="18"/>
    </row>
    <row r="86" spans="1:1" ht="18">
      <c r="A86" s="18" t="s">
        <v>48</v>
      </c>
    </row>
    <row r="87" spans="1:1">
      <c r="A87" s="18"/>
    </row>
    <row r="88" spans="1:1">
      <c r="A88" s="18" t="s">
        <v>61</v>
      </c>
    </row>
    <row r="89" spans="1:1">
      <c r="A89" s="18" t="s">
        <v>62</v>
      </c>
    </row>
    <row r="90" spans="1:1">
      <c r="A90" s="18" t="s">
        <v>63</v>
      </c>
    </row>
    <row r="91" spans="1:1">
      <c r="A91" s="18"/>
    </row>
    <row r="102" spans="1:1">
      <c r="A102" s="18"/>
    </row>
    <row r="103" spans="1:1">
      <c r="A103" s="18"/>
    </row>
    <row r="104" spans="1:1">
      <c r="A104" s="18" t="s">
        <v>77</v>
      </c>
    </row>
    <row r="105" spans="1:1">
      <c r="A105" s="18" t="s">
        <v>78</v>
      </c>
    </row>
    <row r="106" spans="1:1">
      <c r="A106" s="18" t="s">
        <v>76</v>
      </c>
    </row>
    <row r="107" spans="1:1">
      <c r="A107" s="18" t="s">
        <v>74</v>
      </c>
    </row>
    <row r="108" spans="1:1">
      <c r="A108" s="23" t="s">
        <v>79</v>
      </c>
    </row>
    <row r="109" spans="1:1">
      <c r="A109" s="23" t="s">
        <v>75</v>
      </c>
    </row>
    <row r="110" spans="1:1">
      <c r="A110" s="18" t="s">
        <v>64</v>
      </c>
    </row>
    <row r="111" spans="1:1">
      <c r="A111" s="18"/>
    </row>
    <row r="112" spans="1:1" ht="18">
      <c r="A112" s="18" t="s">
        <v>65</v>
      </c>
    </row>
    <row r="113" spans="1:1" ht="18.75">
      <c r="A113" s="18" t="s">
        <v>66</v>
      </c>
    </row>
    <row r="114" spans="1:1">
      <c r="A114" s="18" t="s">
        <v>67</v>
      </c>
    </row>
    <row r="115" spans="1:1">
      <c r="A115" s="18"/>
    </row>
    <row r="116" spans="1:1">
      <c r="A116" s="18" t="s">
        <v>68</v>
      </c>
    </row>
    <row r="117" spans="1:1">
      <c r="A117" s="22" t="s">
        <v>73</v>
      </c>
    </row>
    <row r="118" spans="1:1">
      <c r="A118" s="22" t="s">
        <v>72</v>
      </c>
    </row>
    <row r="119" spans="1:1">
      <c r="A119" s="21"/>
    </row>
    <row r="120" spans="1:1">
      <c r="A120" s="21"/>
    </row>
    <row r="121" spans="1:1">
      <c r="A121" s="21"/>
    </row>
    <row r="122" spans="1:1">
      <c r="A122" s="21"/>
    </row>
    <row r="123" spans="1:1">
      <c r="A123" s="18"/>
    </row>
    <row r="126" spans="1:1">
      <c r="A126" s="18"/>
    </row>
    <row r="127" spans="1:1">
      <c r="A127" s="18"/>
    </row>
    <row r="128" spans="1:1" ht="18">
      <c r="A128" s="18" t="s">
        <v>69</v>
      </c>
    </row>
    <row r="129" spans="1:1" ht="18.75">
      <c r="A129" s="18" t="s">
        <v>70</v>
      </c>
    </row>
    <row r="130" spans="1:1" ht="18">
      <c r="A130" s="18" t="s">
        <v>71</v>
      </c>
    </row>
    <row r="132" spans="1:1">
      <c r="A132" s="19" t="s">
        <v>86</v>
      </c>
    </row>
    <row r="133" spans="1:1">
      <c r="A133" s="18" t="s">
        <v>90</v>
      </c>
    </row>
    <row r="148" spans="1:2">
      <c r="A148" s="22"/>
    </row>
    <row r="149" spans="1:2">
      <c r="A149" s="22" t="s">
        <v>101</v>
      </c>
      <c r="B149" s="22"/>
    </row>
    <row r="150" spans="1:2" ht="18">
      <c r="A150" s="22" t="s">
        <v>98</v>
      </c>
      <c r="B150" s="22"/>
    </row>
    <row r="151" spans="1:2" ht="18.75">
      <c r="A151" s="22" t="s">
        <v>99</v>
      </c>
      <c r="B151" s="22"/>
    </row>
    <row r="152" spans="1:2" ht="18">
      <c r="A152" s="22" t="s">
        <v>100</v>
      </c>
      <c r="B152" s="22"/>
    </row>
    <row r="153" spans="1:2">
      <c r="A153" s="22" t="s">
        <v>102</v>
      </c>
      <c r="B153" s="22"/>
    </row>
    <row r="154" spans="1:2">
      <c r="A154" s="22" t="s">
        <v>114</v>
      </c>
      <c r="B154" s="2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J24" sqref="J24"/>
    </sheetView>
  </sheetViews>
  <sheetFormatPr defaultRowHeight="15"/>
  <cols>
    <col min="2" max="2" width="15.140625" customWidth="1"/>
    <col min="3" max="3" width="14.42578125" customWidth="1"/>
    <col min="4" max="4" width="14.5703125" customWidth="1"/>
  </cols>
  <sheetData>
    <row r="1" spans="1:1">
      <c r="A1" t="s">
        <v>139</v>
      </c>
    </row>
    <row r="2" spans="1:1">
      <c r="A2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10" spans="1:1">
      <c r="A10" t="s">
        <v>144</v>
      </c>
    </row>
    <row r="11" spans="1:1">
      <c r="A11" t="s">
        <v>148</v>
      </c>
    </row>
    <row r="12" spans="1:1">
      <c r="A12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152</v>
      </c>
    </row>
    <row r="18" spans="1:4">
      <c r="A18" t="s">
        <v>151</v>
      </c>
    </row>
    <row r="20" spans="1:4" ht="60" customHeight="1">
      <c r="B20" s="34" t="s">
        <v>153</v>
      </c>
      <c r="C20" s="34" t="s">
        <v>149</v>
      </c>
      <c r="D20" s="34" t="s">
        <v>150</v>
      </c>
    </row>
    <row r="21" spans="1:4">
      <c r="B21" s="1">
        <v>250</v>
      </c>
      <c r="C21" s="1">
        <v>120</v>
      </c>
      <c r="D21" s="29">
        <f xml:space="preserve"> $B21*$C21/(1.163*60)</f>
        <v>429.92261392949268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Versie info</vt:lpstr>
      <vt:lpstr>Vermogen</vt:lpstr>
      <vt:lpstr>Toelichting vermogenberekening</vt:lpstr>
      <vt:lpstr>Relatie vermogen en arbeid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harold</cp:lastModifiedBy>
  <dcterms:created xsi:type="dcterms:W3CDTF">2018-02-14T18:35:19Z</dcterms:created>
  <dcterms:modified xsi:type="dcterms:W3CDTF">2018-06-16T07:46:27Z</dcterms:modified>
</cp:coreProperties>
</file>